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IF-LLR\01- Primer Trimestre SIRET 2026\"/>
    </mc:Choice>
  </mc:AlternateContent>
  <bookViews>
    <workbookView xWindow="0" yWindow="0" windowWidth="29040" windowHeight="12420" activeTab="1"/>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4" l="1"/>
  <c r="D29" i="24"/>
  <c r="C29" i="24"/>
  <c r="E21" i="24"/>
  <c r="D21" i="24"/>
  <c r="C21" i="24"/>
  <c r="E17" i="24"/>
  <c r="D17" i="24"/>
  <c r="C17" i="24"/>
  <c r="E13" i="24"/>
  <c r="D13" i="24"/>
  <c r="C13"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G10" i="23"/>
  <c r="F10" i="23"/>
  <c r="G37" i="22"/>
  <c r="F37" i="22"/>
  <c r="E37" i="22"/>
  <c r="D37" i="22"/>
  <c r="C37" i="22"/>
  <c r="B37" i="22"/>
  <c r="G35" i="22"/>
  <c r="D35" i="22"/>
  <c r="G34" i="22"/>
  <c r="D34" i="22"/>
  <c r="G33" i="22"/>
  <c r="D33" i="22"/>
  <c r="G32" i="22"/>
  <c r="D32" i="22"/>
  <c r="G31" i="22"/>
  <c r="D31" i="22"/>
  <c r="G30" i="22"/>
  <c r="D30" i="22"/>
  <c r="G29" i="22"/>
  <c r="D29" i="22"/>
  <c r="G28" i="22"/>
  <c r="D28" i="22"/>
  <c r="G27" i="22"/>
  <c r="D27" i="22"/>
  <c r="G26" i="22"/>
  <c r="F26" i="22"/>
  <c r="E26" i="22"/>
  <c r="D26" i="22"/>
  <c r="C26" i="22"/>
  <c r="B26" i="22"/>
  <c r="G25" i="22"/>
  <c r="D25" i="22"/>
  <c r="G24" i="22"/>
  <c r="D24" i="22"/>
  <c r="G23" i="22"/>
  <c r="D23" i="22"/>
  <c r="G22" i="22"/>
  <c r="D22" i="22"/>
  <c r="G21" i="22"/>
  <c r="F21" i="22"/>
  <c r="E21" i="22"/>
  <c r="D21" i="22"/>
  <c r="C21" i="22"/>
  <c r="B21" i="22"/>
  <c r="G20" i="22"/>
  <c r="D20" i="22"/>
  <c r="G19" i="22"/>
  <c r="D19" i="22"/>
  <c r="G18" i="22"/>
  <c r="D18" i="22"/>
  <c r="G17" i="22"/>
  <c r="D17" i="22"/>
  <c r="G16" i="22"/>
  <c r="D16" i="22"/>
  <c r="G15" i="22"/>
  <c r="D15" i="22"/>
  <c r="G14" i="22"/>
  <c r="D14" i="22"/>
  <c r="G13" i="22"/>
  <c r="F13" i="22"/>
  <c r="E13" i="22"/>
  <c r="D13" i="22"/>
  <c r="C13" i="22"/>
  <c r="B13" i="22"/>
  <c r="G12" i="22"/>
  <c r="D12" i="22"/>
  <c r="G11" i="22"/>
  <c r="D11" i="22"/>
  <c r="G10" i="22"/>
  <c r="D10" i="22"/>
  <c r="G9" i="22"/>
  <c r="F9" i="22"/>
  <c r="E9" i="22"/>
  <c r="D9" i="22"/>
  <c r="C9" i="22"/>
  <c r="B9" i="22"/>
  <c r="G8" i="22"/>
  <c r="D8" i="22"/>
  <c r="G7" i="22"/>
  <c r="D7" i="22"/>
  <c r="G6" i="22"/>
  <c r="F6" i="22"/>
  <c r="E6" i="22"/>
  <c r="D6" i="22"/>
  <c r="C6" i="22"/>
  <c r="B6" i="22"/>
  <c r="C23" i="21"/>
  <c r="B23" i="21"/>
  <c r="C21" i="21"/>
  <c r="B21" i="21"/>
  <c r="C11" i="21"/>
  <c r="B11" i="21"/>
  <c r="D26" i="20"/>
  <c r="C26" i="20"/>
  <c r="B26" i="20"/>
  <c r="D24" i="20"/>
  <c r="C24" i="20"/>
  <c r="B24" i="20"/>
  <c r="D23" i="20"/>
  <c r="D22" i="20"/>
  <c r="D21" i="20"/>
  <c r="D20" i="20"/>
  <c r="D19" i="20"/>
  <c r="D18" i="20"/>
  <c r="D17" i="20"/>
  <c r="D16" i="20"/>
  <c r="D15" i="20"/>
  <c r="D14" i="20"/>
  <c r="D11" i="20"/>
  <c r="C11" i="20"/>
  <c r="B11" i="20"/>
  <c r="D10" i="20"/>
  <c r="D9" i="20"/>
  <c r="D8" i="20"/>
  <c r="D7" i="20"/>
  <c r="D6" i="20"/>
  <c r="D5" i="20"/>
  <c r="D4" i="20"/>
  <c r="G41" i="19"/>
  <c r="F41" i="19"/>
  <c r="E41" i="19"/>
  <c r="D41" i="19"/>
  <c r="C41" i="19"/>
  <c r="B41" i="19"/>
  <c r="G39" i="19"/>
  <c r="D39" i="19"/>
  <c r="G38" i="19"/>
  <c r="D38" i="19"/>
  <c r="G37" i="19"/>
  <c r="D37" i="19"/>
  <c r="G36" i="19"/>
  <c r="D36" i="19"/>
  <c r="G35" i="19"/>
  <c r="F35" i="19"/>
  <c r="E35" i="19"/>
  <c r="D35" i="19"/>
  <c r="C35" i="19"/>
  <c r="B35" i="19"/>
  <c r="G33" i="19"/>
  <c r="D33" i="19"/>
  <c r="G32" i="19"/>
  <c r="D32" i="19"/>
  <c r="G31" i="19"/>
  <c r="D31" i="19"/>
  <c r="G30" i="19"/>
  <c r="D30" i="19"/>
  <c r="G29" i="19"/>
  <c r="D29" i="19"/>
  <c r="G28" i="19"/>
  <c r="D28" i="19"/>
  <c r="G27" i="19"/>
  <c r="D27" i="19"/>
  <c r="G26" i="19"/>
  <c r="D26" i="19"/>
  <c r="G25" i="19"/>
  <c r="D25" i="19"/>
  <c r="G24" i="19"/>
  <c r="F24" i="19"/>
  <c r="E24" i="19"/>
  <c r="D24" i="19"/>
  <c r="C24" i="19"/>
  <c r="B24" i="19"/>
  <c r="G22" i="19"/>
  <c r="D22" i="19"/>
  <c r="G21" i="19"/>
  <c r="D21" i="19"/>
  <c r="G20" i="19"/>
  <c r="D20" i="19"/>
  <c r="G19" i="19"/>
  <c r="D19" i="19"/>
  <c r="G18" i="19"/>
  <c r="D18" i="19"/>
  <c r="G17" i="19"/>
  <c r="D17" i="19"/>
  <c r="G16" i="19"/>
  <c r="D16" i="19"/>
  <c r="G15" i="19"/>
  <c r="F15" i="19"/>
  <c r="E15" i="19"/>
  <c r="D15" i="19"/>
  <c r="C15" i="19"/>
  <c r="B15" i="19"/>
  <c r="G13" i="19"/>
  <c r="D13" i="19"/>
  <c r="G12" i="19"/>
  <c r="D12" i="19"/>
  <c r="G11" i="19"/>
  <c r="D11" i="19"/>
  <c r="G10" i="19"/>
  <c r="D10" i="19"/>
  <c r="G9" i="19"/>
  <c r="D9" i="19"/>
  <c r="G8" i="19"/>
  <c r="D8" i="19"/>
  <c r="G7" i="19"/>
  <c r="D7" i="19"/>
  <c r="G6" i="19"/>
  <c r="D6" i="19"/>
  <c r="G5" i="19"/>
  <c r="F5" i="19"/>
  <c r="E5" i="19"/>
  <c r="D5" i="19"/>
  <c r="C5" i="19"/>
  <c r="B5" i="19"/>
  <c r="G76" i="18"/>
  <c r="F76" i="18"/>
  <c r="E76" i="18"/>
  <c r="D76" i="18"/>
  <c r="C76" i="18"/>
  <c r="B76" i="18"/>
  <c r="G75" i="18"/>
  <c r="D75" i="18"/>
  <c r="G74" i="18"/>
  <c r="D74" i="18"/>
  <c r="G73" i="18"/>
  <c r="D73" i="18"/>
  <c r="G72" i="18"/>
  <c r="D72" i="18"/>
  <c r="G71" i="18"/>
  <c r="D71" i="18"/>
  <c r="G70" i="18"/>
  <c r="D70" i="18"/>
  <c r="G69" i="18"/>
  <c r="D69" i="18"/>
  <c r="G68" i="18"/>
  <c r="F68" i="18"/>
  <c r="E68" i="18"/>
  <c r="D68" i="18"/>
  <c r="C68" i="18"/>
  <c r="B68" i="18"/>
  <c r="G67" i="18"/>
  <c r="D67" i="18"/>
  <c r="G66" i="18"/>
  <c r="D66" i="18"/>
  <c r="G65" i="18"/>
  <c r="D65" i="18"/>
  <c r="G64" i="18"/>
  <c r="F64" i="18"/>
  <c r="E64" i="18"/>
  <c r="D64" i="18"/>
  <c r="C64" i="18"/>
  <c r="B64" i="18"/>
  <c r="G63" i="18"/>
  <c r="D63" i="18"/>
  <c r="G62" i="18"/>
  <c r="D62" i="18"/>
  <c r="G61" i="18"/>
  <c r="D61" i="18"/>
  <c r="G60" i="18"/>
  <c r="D60" i="18"/>
  <c r="G59" i="18"/>
  <c r="D59" i="18"/>
  <c r="G58" i="18"/>
  <c r="D58" i="18"/>
  <c r="G57" i="18"/>
  <c r="D57" i="18"/>
  <c r="G56" i="18"/>
  <c r="F56" i="18"/>
  <c r="E56" i="18"/>
  <c r="D56" i="18"/>
  <c r="C56" i="18"/>
  <c r="B56" i="18"/>
  <c r="G55" i="18"/>
  <c r="D55" i="18"/>
  <c r="G54" i="18"/>
  <c r="D54" i="18"/>
  <c r="G53" i="18"/>
  <c r="D53" i="18"/>
  <c r="G52" i="18"/>
  <c r="F52" i="18"/>
  <c r="E52" i="18"/>
  <c r="D52" i="18"/>
  <c r="C52" i="18"/>
  <c r="B52" i="18"/>
  <c r="G51" i="18"/>
  <c r="D51" i="18"/>
  <c r="G50" i="18"/>
  <c r="D50" i="18"/>
  <c r="G49" i="18"/>
  <c r="D49" i="18"/>
  <c r="G48" i="18"/>
  <c r="D48" i="18"/>
  <c r="G47" i="18"/>
  <c r="D47" i="18"/>
  <c r="G46" i="18"/>
  <c r="D46" i="18"/>
  <c r="G45" i="18"/>
  <c r="D45" i="18"/>
  <c r="G44" i="18"/>
  <c r="D44" i="18"/>
  <c r="G43" i="18"/>
  <c r="D43" i="18"/>
  <c r="G42" i="18"/>
  <c r="F42" i="18"/>
  <c r="E42" i="18"/>
  <c r="D42" i="18"/>
  <c r="C42" i="18"/>
  <c r="B42" i="18"/>
  <c r="G41" i="18"/>
  <c r="D41" i="18"/>
  <c r="G40" i="18"/>
  <c r="D40" i="18"/>
  <c r="G39" i="18"/>
  <c r="D39" i="18"/>
  <c r="G38" i="18"/>
  <c r="D38" i="18"/>
  <c r="G37" i="18"/>
  <c r="D37" i="18"/>
  <c r="G36" i="18"/>
  <c r="D36" i="18"/>
  <c r="G35" i="18"/>
  <c r="D35" i="18"/>
  <c r="G34" i="18"/>
  <c r="D34" i="18"/>
  <c r="G33" i="18"/>
  <c r="D33" i="18"/>
  <c r="G32" i="18"/>
  <c r="F32" i="18"/>
  <c r="E32" i="18"/>
  <c r="D32" i="18"/>
  <c r="C32" i="18"/>
  <c r="B32" i="18"/>
  <c r="G31" i="18"/>
  <c r="D31" i="18"/>
  <c r="G30" i="18"/>
  <c r="D30" i="18"/>
  <c r="G29" i="18"/>
  <c r="D29" i="18"/>
  <c r="G28" i="18"/>
  <c r="D28" i="18"/>
  <c r="G27" i="18"/>
  <c r="D27" i="18"/>
  <c r="G26" i="18"/>
  <c r="D26" i="18"/>
  <c r="G25" i="18"/>
  <c r="D25" i="18"/>
  <c r="G24" i="18"/>
  <c r="D24" i="18"/>
  <c r="G23" i="18"/>
  <c r="D23" i="18"/>
  <c r="G22" i="18"/>
  <c r="F22" i="18"/>
  <c r="E22" i="18"/>
  <c r="D22" i="18"/>
  <c r="C22" i="18"/>
  <c r="B22" i="18"/>
  <c r="G21" i="18"/>
  <c r="D21" i="18"/>
  <c r="G20" i="18"/>
  <c r="D20" i="18"/>
  <c r="G19" i="18"/>
  <c r="D19" i="18"/>
  <c r="G18" i="18"/>
  <c r="D18" i="18"/>
  <c r="G17" i="18"/>
  <c r="D17" i="18"/>
  <c r="G16" i="18"/>
  <c r="D16" i="18"/>
  <c r="G15" i="18"/>
  <c r="D15" i="18"/>
  <c r="G14" i="18"/>
  <c r="D14" i="18"/>
  <c r="G13" i="18"/>
  <c r="D13" i="18"/>
  <c r="G12" i="18"/>
  <c r="F12" i="18"/>
  <c r="E12" i="18"/>
  <c r="D12" i="18"/>
  <c r="C12" i="18"/>
  <c r="B12" i="18"/>
  <c r="G11" i="18"/>
  <c r="D11" i="18"/>
  <c r="G10" i="18"/>
  <c r="D10" i="18"/>
  <c r="G9" i="18"/>
  <c r="D9" i="18"/>
  <c r="G8" i="18"/>
  <c r="D8" i="18"/>
  <c r="G7" i="18"/>
  <c r="D7" i="18"/>
  <c r="G6" i="18"/>
  <c r="D6" i="18"/>
  <c r="G5" i="18"/>
  <c r="D5" i="18"/>
  <c r="G4" i="18"/>
  <c r="F4" i="18"/>
  <c r="E4" i="18"/>
  <c r="D4" i="18"/>
  <c r="C4" i="18"/>
  <c r="B4" i="18"/>
  <c r="G15" i="17"/>
  <c r="F15" i="17"/>
  <c r="E15" i="17"/>
  <c r="D15" i="17"/>
  <c r="C15" i="17"/>
  <c r="B15" i="17"/>
  <c r="G13" i="17"/>
  <c r="D13" i="17"/>
  <c r="G11" i="17"/>
  <c r="D11" i="17"/>
  <c r="G9" i="17"/>
  <c r="D9" i="17"/>
  <c r="G7" i="17"/>
  <c r="D7" i="17"/>
  <c r="G5" i="17"/>
  <c r="D5" i="17"/>
  <c r="G54" i="16"/>
  <c r="F54" i="16"/>
  <c r="E54" i="16"/>
  <c r="D54" i="16"/>
  <c r="C54" i="16"/>
  <c r="B54" i="16"/>
  <c r="G52" i="16"/>
  <c r="D52" i="16"/>
  <c r="G50" i="16"/>
  <c r="D50" i="16"/>
  <c r="G48" i="16"/>
  <c r="D48" i="16"/>
  <c r="G46" i="16"/>
  <c r="D46" i="16"/>
  <c r="G44" i="16"/>
  <c r="D44" i="16"/>
  <c r="G42" i="16"/>
  <c r="D42" i="16"/>
  <c r="G40" i="16"/>
  <c r="D40" i="16"/>
  <c r="G38" i="16"/>
  <c r="D38" i="16"/>
  <c r="G31" i="16"/>
  <c r="F31" i="16"/>
  <c r="E31" i="16"/>
  <c r="D31" i="16"/>
  <c r="C31" i="16"/>
  <c r="B31" i="16"/>
  <c r="G29" i="16"/>
  <c r="D29" i="16"/>
  <c r="G28" i="16"/>
  <c r="D28" i="16"/>
  <c r="G27" i="16"/>
  <c r="D27" i="16"/>
  <c r="G26" i="16"/>
  <c r="D26" i="16"/>
  <c r="G19" i="16"/>
  <c r="F19" i="16"/>
  <c r="E19" i="16"/>
  <c r="D19" i="16"/>
  <c r="C19" i="16"/>
  <c r="B19" i="16"/>
  <c r="G18" i="16"/>
  <c r="D18" i="16"/>
  <c r="G17" i="16"/>
  <c r="D17" i="16"/>
  <c r="G16" i="16"/>
  <c r="D16" i="16"/>
  <c r="G15" i="16"/>
  <c r="D15" i="16"/>
  <c r="G14" i="16"/>
  <c r="D14" i="16"/>
  <c r="G13" i="16"/>
  <c r="D13" i="16"/>
  <c r="G12" i="16"/>
  <c r="D12" i="16"/>
  <c r="G11" i="16"/>
  <c r="D11" i="16"/>
  <c r="G10" i="16"/>
  <c r="D10" i="16"/>
  <c r="G9" i="16"/>
  <c r="D9" i="16"/>
  <c r="G8" i="16"/>
  <c r="D8" i="16"/>
  <c r="G7" i="16"/>
  <c r="D7" i="16"/>
  <c r="G6" i="16"/>
  <c r="D6" i="16"/>
  <c r="G5" i="16"/>
  <c r="D5" i="16"/>
  <c r="G38" i="15"/>
  <c r="F38" i="15"/>
  <c r="E38" i="15"/>
  <c r="D38" i="15"/>
  <c r="C38" i="15"/>
  <c r="B38" i="15"/>
  <c r="G36" i="15"/>
  <c r="D36" i="15"/>
  <c r="G35" i="15"/>
  <c r="F35" i="15"/>
  <c r="E35" i="15"/>
  <c r="D35" i="15"/>
  <c r="C35" i="15"/>
  <c r="B35" i="15"/>
  <c r="G33" i="15"/>
  <c r="D33" i="15"/>
  <c r="G32" i="15"/>
  <c r="D32" i="15"/>
  <c r="G31" i="15"/>
  <c r="D31" i="15"/>
  <c r="G30" i="15"/>
  <c r="D30" i="15"/>
  <c r="G29" i="15"/>
  <c r="F29" i="15"/>
  <c r="E29" i="15"/>
  <c r="D29" i="15"/>
  <c r="C29" i="15"/>
  <c r="B29" i="15"/>
  <c r="G27" i="15"/>
  <c r="D27" i="15"/>
  <c r="G26" i="15"/>
  <c r="D26" i="15"/>
  <c r="G25" i="15"/>
  <c r="D25" i="15"/>
  <c r="G24" i="15"/>
  <c r="D24" i="15"/>
  <c r="G23" i="15"/>
  <c r="D23" i="15"/>
  <c r="G22" i="15"/>
  <c r="D22" i="15"/>
  <c r="G21" i="15"/>
  <c r="D21" i="15"/>
  <c r="G20" i="15"/>
  <c r="D20" i="15"/>
  <c r="G19" i="15"/>
  <c r="F19" i="15"/>
  <c r="E19" i="15"/>
  <c r="D19" i="15"/>
  <c r="C19" i="15"/>
  <c r="B19" i="15"/>
  <c r="G15" i="15"/>
  <c r="F15" i="15"/>
  <c r="E15" i="15"/>
  <c r="D15" i="15"/>
  <c r="C15" i="15"/>
  <c r="B15" i="15"/>
  <c r="G13" i="15"/>
  <c r="D13" i="15"/>
  <c r="G12" i="15"/>
  <c r="D12" i="15"/>
  <c r="G11" i="15"/>
  <c r="D11" i="15"/>
  <c r="G10" i="15"/>
  <c r="D10" i="15"/>
  <c r="G9" i="15"/>
  <c r="D9" i="15"/>
  <c r="G8" i="15"/>
  <c r="D8" i="15"/>
  <c r="G7" i="15"/>
  <c r="D7" i="15"/>
  <c r="G6" i="15"/>
  <c r="D6" i="15"/>
  <c r="G5" i="15"/>
  <c r="D5" i="15"/>
  <c r="G4" i="15"/>
  <c r="D4" i="15"/>
  <c r="E34" i="9"/>
  <c r="D34" i="9"/>
  <c r="E30" i="9"/>
  <c r="D30" i="9"/>
  <c r="E24" i="9"/>
  <c r="D24" i="9"/>
  <c r="E19" i="9"/>
  <c r="D19" i="9"/>
  <c r="E16" i="9"/>
  <c r="D16" i="9"/>
  <c r="E10" i="9"/>
  <c r="D10" i="9"/>
  <c r="E5" i="9"/>
  <c r="D5" i="9"/>
  <c r="E3" i="9"/>
  <c r="D3" i="9"/>
  <c r="F21" i="8"/>
  <c r="E21" i="8"/>
  <c r="F20" i="8"/>
  <c r="E20" i="8"/>
  <c r="F19" i="8"/>
  <c r="E19" i="8"/>
  <c r="F18" i="8"/>
  <c r="E18" i="8"/>
  <c r="F17" i="8"/>
  <c r="E17" i="8"/>
  <c r="F16" i="8"/>
  <c r="E16" i="8"/>
  <c r="F15" i="8"/>
  <c r="E15" i="8"/>
  <c r="F14" i="8"/>
  <c r="E14" i="8"/>
  <c r="F13" i="8"/>
  <c r="E13" i="8"/>
  <c r="F12" i="8"/>
  <c r="E12" i="8"/>
  <c r="D12" i="8"/>
  <c r="C12" i="8"/>
  <c r="B12" i="8"/>
  <c r="F11" i="8"/>
  <c r="E11" i="8"/>
  <c r="F10" i="8"/>
  <c r="E10" i="8"/>
  <c r="F9" i="8"/>
  <c r="E9" i="8"/>
  <c r="F8" i="8"/>
  <c r="E8" i="8"/>
  <c r="F7" i="8"/>
  <c r="E7" i="8"/>
  <c r="F6" i="8"/>
  <c r="E6" i="8"/>
  <c r="F5" i="8"/>
  <c r="E5" i="8"/>
  <c r="F4" i="8"/>
  <c r="E4" i="8"/>
  <c r="D4" i="8"/>
  <c r="C4" i="8"/>
  <c r="B4" i="8"/>
  <c r="F3" i="8"/>
  <c r="E3" i="8"/>
  <c r="D3" i="8"/>
  <c r="C3" i="8"/>
  <c r="B3" i="8"/>
  <c r="C61" i="7"/>
  <c r="B61" i="7"/>
  <c r="C59" i="7"/>
  <c r="B59" i="7"/>
  <c r="C55" i="7"/>
  <c r="B55" i="7"/>
  <c r="C54" i="7"/>
  <c r="B54" i="7"/>
  <c r="C49" i="7"/>
  <c r="B49" i="7"/>
  <c r="C48" i="7"/>
  <c r="B48" i="7"/>
  <c r="C45" i="7"/>
  <c r="B45" i="7"/>
  <c r="C41" i="7"/>
  <c r="B41" i="7"/>
  <c r="C36" i="7"/>
  <c r="B36" i="7"/>
  <c r="C33" i="7"/>
  <c r="B33" i="7"/>
  <c r="C16" i="7"/>
  <c r="B16" i="7"/>
  <c r="C4" i="7"/>
  <c r="B4" i="7"/>
  <c r="C57" i="6"/>
  <c r="B57" i="6"/>
  <c r="C50" i="6"/>
  <c r="B50" i="6"/>
  <c r="C45" i="6"/>
  <c r="B45" i="6"/>
  <c r="C43" i="6"/>
  <c r="B43" i="6"/>
  <c r="C35" i="6"/>
  <c r="B35" i="6"/>
  <c r="C25" i="6"/>
  <c r="B25" i="6"/>
  <c r="C24" i="6"/>
  <c r="B24" i="6"/>
  <c r="C13" i="6"/>
  <c r="B13" i="6"/>
  <c r="C4" i="6"/>
  <c r="B4" i="6"/>
  <c r="C3" i="6"/>
  <c r="B3" i="6"/>
  <c r="F38" i="5"/>
  <c r="E38" i="5"/>
  <c r="D38" i="5"/>
  <c r="C38" i="5"/>
  <c r="B38" i="5"/>
  <c r="F36" i="5"/>
  <c r="F35" i="5"/>
  <c r="F34" i="5"/>
  <c r="E34" i="5"/>
  <c r="F32" i="5"/>
  <c r="F31" i="5"/>
  <c r="F30" i="5"/>
  <c r="F29" i="5"/>
  <c r="F28" i="5"/>
  <c r="F27" i="5"/>
  <c r="D27" i="5"/>
  <c r="C27" i="5"/>
  <c r="F25" i="5"/>
  <c r="F24" i="5"/>
  <c r="F23" i="5"/>
  <c r="F22" i="5"/>
  <c r="B22" i="5"/>
  <c r="F20" i="5"/>
  <c r="E20" i="5"/>
  <c r="D20" i="5"/>
  <c r="C20" i="5"/>
  <c r="B20" i="5"/>
  <c r="F18" i="5"/>
  <c r="F17" i="5"/>
  <c r="F16" i="5"/>
  <c r="E16" i="5"/>
  <c r="F14" i="5"/>
  <c r="F13" i="5"/>
  <c r="F12" i="5"/>
  <c r="F11" i="5"/>
  <c r="F10" i="5"/>
  <c r="F9" i="5"/>
  <c r="D9" i="5"/>
  <c r="C9" i="5"/>
  <c r="F7" i="5"/>
  <c r="F6" i="5"/>
  <c r="F5" i="5"/>
  <c r="F4" i="5"/>
  <c r="B4" i="5"/>
  <c r="F48" i="4"/>
  <c r="E48" i="4"/>
  <c r="F46" i="4"/>
  <c r="E46" i="4"/>
  <c r="F42" i="4"/>
  <c r="E42" i="4"/>
  <c r="F35" i="4"/>
  <c r="E35" i="4"/>
  <c r="F30" i="4"/>
  <c r="E30" i="4"/>
  <c r="C28" i="4"/>
  <c r="B28" i="4"/>
  <c r="F26" i="4"/>
  <c r="E26" i="4"/>
  <c r="C26" i="4"/>
  <c r="B26" i="4"/>
  <c r="F24" i="4"/>
  <c r="E24" i="4"/>
  <c r="F14" i="4"/>
  <c r="E14" i="4"/>
  <c r="C13" i="4"/>
  <c r="B13" i="4"/>
  <c r="C66" i="3"/>
  <c r="B66" i="3"/>
  <c r="C64" i="3"/>
  <c r="B64" i="3"/>
  <c r="C61" i="3"/>
  <c r="B61" i="3"/>
  <c r="C55" i="3"/>
  <c r="B55" i="3"/>
  <c r="C48" i="3"/>
  <c r="B48" i="3"/>
  <c r="C43" i="3"/>
  <c r="B43" i="3"/>
  <c r="C32" i="3"/>
  <c r="B32" i="3"/>
  <c r="C27" i="3"/>
  <c r="B27" i="3"/>
  <c r="C24" i="3"/>
  <c r="B24" i="3"/>
  <c r="C17" i="3"/>
  <c r="B17" i="3"/>
  <c r="C13" i="3"/>
  <c r="B13" i="3"/>
  <c r="C4" i="3"/>
  <c r="B4" i="3"/>
  <c r="I62" i="14"/>
  <c r="H62" i="14"/>
  <c r="E62" i="14"/>
  <c r="I61" i="14"/>
  <c r="H61" i="14"/>
  <c r="E61" i="14"/>
  <c r="I60" i="14"/>
  <c r="H60" i="14"/>
  <c r="E60" i="14"/>
  <c r="I59" i="14"/>
  <c r="H59" i="14"/>
  <c r="E59" i="14"/>
  <c r="I57" i="14"/>
  <c r="H57" i="14"/>
  <c r="E57" i="14"/>
  <c r="I56" i="14"/>
  <c r="H56" i="14"/>
  <c r="E56" i="14"/>
  <c r="I55" i="14"/>
  <c r="H55" i="14"/>
  <c r="E55" i="14"/>
  <c r="I54" i="14"/>
  <c r="H54" i="14"/>
  <c r="E54" i="14"/>
  <c r="I52" i="14"/>
  <c r="H52" i="14"/>
  <c r="E52" i="14"/>
  <c r="I51" i="14"/>
  <c r="H51" i="14"/>
  <c r="E51" i="14"/>
  <c r="I50" i="14"/>
  <c r="H50" i="14"/>
  <c r="E50" i="14"/>
  <c r="I49" i="14"/>
  <c r="H49" i="14"/>
  <c r="E49" i="14"/>
  <c r="I47" i="14"/>
  <c r="H47" i="14"/>
  <c r="E47" i="14"/>
  <c r="I46" i="14"/>
  <c r="H46" i="14"/>
  <c r="E46" i="14"/>
  <c r="I45" i="14"/>
  <c r="H45" i="14"/>
  <c r="E45" i="14"/>
  <c r="I44" i="14"/>
  <c r="H44" i="14"/>
  <c r="E44" i="14"/>
  <c r="I42" i="14"/>
  <c r="H42" i="14"/>
  <c r="E42" i="14"/>
  <c r="I41" i="14"/>
  <c r="H41" i="14"/>
  <c r="E41" i="14"/>
  <c r="I40" i="14"/>
  <c r="H40" i="14"/>
  <c r="E40" i="14"/>
  <c r="I39" i="14"/>
  <c r="H39" i="14"/>
  <c r="E39" i="14"/>
  <c r="I37" i="14"/>
  <c r="H37" i="14"/>
  <c r="E37" i="14"/>
  <c r="I36" i="14"/>
  <c r="H36" i="14"/>
  <c r="E36" i="14"/>
  <c r="I34" i="14"/>
  <c r="H34" i="14"/>
  <c r="E34" i="14"/>
  <c r="I33" i="14"/>
  <c r="H33" i="14"/>
  <c r="E33" i="14"/>
  <c r="I32" i="14"/>
  <c r="H32" i="14"/>
  <c r="E32" i="14"/>
  <c r="I30" i="14"/>
  <c r="H30" i="14"/>
  <c r="E30" i="14"/>
  <c r="I29" i="14"/>
  <c r="H29" i="14"/>
  <c r="E29" i="14"/>
  <c r="I28" i="14"/>
  <c r="H28" i="14"/>
  <c r="E28" i="14"/>
  <c r="I27" i="14"/>
  <c r="H27" i="14"/>
  <c r="E27" i="14"/>
  <c r="I25" i="14"/>
  <c r="H25" i="14"/>
  <c r="E25" i="14"/>
  <c r="I24" i="14"/>
  <c r="H24" i="14"/>
  <c r="E24" i="14"/>
  <c r="I23" i="14"/>
  <c r="H23" i="14"/>
  <c r="E23" i="14"/>
  <c r="I22" i="14"/>
  <c r="H22" i="14"/>
  <c r="E22" i="14"/>
  <c r="I20" i="14"/>
  <c r="H20" i="14"/>
  <c r="E20" i="14"/>
  <c r="I19" i="14"/>
  <c r="H19" i="14"/>
  <c r="E19" i="14"/>
  <c r="I18" i="14"/>
  <c r="H18" i="14"/>
  <c r="E18" i="14"/>
  <c r="I17" i="14"/>
  <c r="H17" i="14"/>
  <c r="E17" i="14"/>
  <c r="I15" i="14"/>
  <c r="H15" i="14"/>
  <c r="E15" i="14"/>
  <c r="I14" i="14"/>
  <c r="H14" i="14"/>
  <c r="E14" i="14"/>
  <c r="I13" i="14"/>
  <c r="H13" i="14"/>
  <c r="E13" i="14"/>
  <c r="I12" i="14"/>
  <c r="H12" i="14"/>
  <c r="E12" i="14"/>
  <c r="I10" i="14"/>
  <c r="H10" i="14"/>
  <c r="E10" i="14"/>
  <c r="I9" i="14"/>
  <c r="H9" i="14"/>
  <c r="E9" i="14"/>
  <c r="I8" i="14"/>
  <c r="H8" i="14"/>
  <c r="E8" i="14"/>
  <c r="I7" i="14"/>
  <c r="H7" i="14"/>
  <c r="E7" i="14"/>
  <c r="L116" i="13"/>
  <c r="K116" i="13"/>
  <c r="I116" i="13"/>
  <c r="G116" i="13"/>
  <c r="F116" i="13"/>
  <c r="D116" i="13"/>
  <c r="G115" i="13"/>
  <c r="F115" i="13"/>
  <c r="D115" i="13"/>
  <c r="G114" i="13"/>
  <c r="F114" i="13"/>
  <c r="D114" i="13"/>
  <c r="G113" i="13"/>
  <c r="F113" i="13"/>
  <c r="D113" i="13"/>
  <c r="G112" i="13"/>
  <c r="F112" i="13"/>
  <c r="D112" i="13"/>
  <c r="G111" i="13"/>
  <c r="F111" i="13"/>
  <c r="D111" i="13"/>
  <c r="G110" i="13"/>
  <c r="F110" i="13"/>
  <c r="D110" i="13"/>
  <c r="G109" i="13"/>
  <c r="F109" i="13"/>
  <c r="D109" i="13"/>
  <c r="G108" i="13"/>
  <c r="F108" i="13"/>
  <c r="D108" i="13"/>
  <c r="G107" i="13"/>
  <c r="F107" i="13"/>
  <c r="D107" i="13"/>
  <c r="G106" i="13"/>
  <c r="F106" i="13"/>
  <c r="D106" i="13"/>
  <c r="G105" i="13"/>
  <c r="F105" i="13"/>
  <c r="D105" i="13"/>
  <c r="G104" i="13"/>
  <c r="F104" i="13"/>
  <c r="D104" i="13"/>
  <c r="G103" i="13"/>
  <c r="F103" i="13"/>
  <c r="D103" i="13"/>
  <c r="G102" i="13"/>
  <c r="F102" i="13"/>
  <c r="D102" i="13"/>
  <c r="G101" i="13"/>
  <c r="F101" i="13"/>
  <c r="D101" i="13"/>
  <c r="G100" i="13"/>
  <c r="F100" i="13"/>
  <c r="D100" i="13"/>
  <c r="L99" i="13"/>
  <c r="K99" i="13"/>
  <c r="I99" i="13"/>
  <c r="G99" i="13"/>
  <c r="F99" i="13"/>
  <c r="D99" i="13"/>
  <c r="L98" i="13"/>
  <c r="K98" i="13"/>
  <c r="I98" i="13"/>
  <c r="G98" i="13"/>
  <c r="F98" i="13"/>
  <c r="D98" i="13"/>
  <c r="L97" i="13"/>
  <c r="K97" i="13"/>
  <c r="I97" i="13"/>
  <c r="G97" i="13"/>
  <c r="F97" i="13"/>
  <c r="D97" i="13"/>
  <c r="L96" i="13"/>
  <c r="K96" i="13"/>
  <c r="I96" i="13"/>
  <c r="G96" i="13"/>
  <c r="F96" i="13"/>
  <c r="D96" i="13"/>
  <c r="L95" i="13"/>
  <c r="K95" i="13"/>
  <c r="I95" i="13"/>
  <c r="G95" i="13"/>
  <c r="F95" i="13"/>
  <c r="D95" i="13"/>
  <c r="L94" i="13"/>
  <c r="K94" i="13"/>
  <c r="I94" i="13"/>
  <c r="G94" i="13"/>
  <c r="F94" i="13"/>
  <c r="D94" i="13"/>
  <c r="L93" i="13"/>
  <c r="K93" i="13"/>
  <c r="I93" i="13"/>
  <c r="G93" i="13"/>
  <c r="F93" i="13"/>
  <c r="D93" i="13"/>
  <c r="L92" i="13"/>
  <c r="K92" i="13"/>
  <c r="I92" i="13"/>
  <c r="G92" i="13"/>
  <c r="F92" i="13"/>
  <c r="D92" i="13"/>
  <c r="L91" i="13"/>
  <c r="K91" i="13"/>
  <c r="I91" i="13"/>
  <c r="G91" i="13"/>
  <c r="F91" i="13"/>
  <c r="D91" i="13"/>
  <c r="L90" i="13"/>
  <c r="K90" i="13"/>
  <c r="I90" i="13"/>
  <c r="G90" i="13"/>
  <c r="F90" i="13"/>
  <c r="D90" i="13"/>
  <c r="L89" i="13"/>
  <c r="K89" i="13"/>
  <c r="I89" i="13"/>
  <c r="G89" i="13"/>
  <c r="F89" i="13"/>
  <c r="D89" i="13"/>
  <c r="L88" i="13"/>
  <c r="K88" i="13"/>
  <c r="I88" i="13"/>
  <c r="G88" i="13"/>
  <c r="F88" i="13"/>
  <c r="D88" i="13"/>
  <c r="L87" i="13"/>
  <c r="K87" i="13"/>
  <c r="I87" i="13"/>
  <c r="G87" i="13"/>
  <c r="F87" i="13"/>
  <c r="D87" i="13"/>
  <c r="L86" i="13"/>
  <c r="K86" i="13"/>
  <c r="I86" i="13"/>
  <c r="G86" i="13"/>
  <c r="F86" i="13"/>
  <c r="D86" i="13"/>
  <c r="L85" i="13"/>
  <c r="K85" i="13"/>
  <c r="I85" i="13"/>
  <c r="G85" i="13"/>
  <c r="F85" i="13"/>
  <c r="D85" i="13"/>
  <c r="L84" i="13"/>
  <c r="K84" i="13"/>
  <c r="I84" i="13"/>
  <c r="G84" i="13"/>
  <c r="F84" i="13"/>
  <c r="D84" i="13"/>
  <c r="L83" i="13"/>
  <c r="K83" i="13"/>
  <c r="D83" i="13"/>
  <c r="L82" i="13"/>
  <c r="K82" i="13"/>
  <c r="I82" i="13"/>
  <c r="G82" i="13"/>
  <c r="F82" i="13"/>
  <c r="D82" i="13"/>
  <c r="G81" i="13"/>
  <c r="F81" i="13"/>
  <c r="D81" i="13"/>
  <c r="G80" i="13"/>
  <c r="F80" i="13"/>
  <c r="D80" i="13"/>
  <c r="G79" i="13"/>
  <c r="F79" i="13"/>
  <c r="D79" i="13"/>
  <c r="G78" i="13"/>
  <c r="F78" i="13"/>
  <c r="D78" i="13"/>
  <c r="G77" i="13"/>
  <c r="F77" i="13"/>
  <c r="D77" i="13"/>
  <c r="G76" i="13"/>
  <c r="F76" i="13"/>
  <c r="D76" i="13"/>
  <c r="G75" i="13"/>
  <c r="F75" i="13"/>
  <c r="D75" i="13"/>
  <c r="G74" i="13"/>
  <c r="F74" i="13"/>
  <c r="D74" i="13"/>
  <c r="G73" i="13"/>
  <c r="F73" i="13"/>
  <c r="D73" i="13"/>
  <c r="G72" i="13"/>
  <c r="F72" i="13"/>
  <c r="D72" i="13"/>
  <c r="G71" i="13"/>
  <c r="F71" i="13"/>
  <c r="D71" i="13"/>
  <c r="G70" i="13"/>
  <c r="F70" i="13"/>
  <c r="D70" i="13"/>
  <c r="G69" i="13"/>
  <c r="F69" i="13"/>
  <c r="D69" i="13"/>
  <c r="G68" i="13"/>
  <c r="F68" i="13"/>
  <c r="D68" i="13"/>
  <c r="G67" i="13"/>
  <c r="F67" i="13"/>
  <c r="D67" i="13"/>
  <c r="G66" i="13"/>
  <c r="F66" i="13"/>
  <c r="D66" i="13"/>
  <c r="G65" i="13"/>
  <c r="F65" i="13"/>
  <c r="D65" i="13"/>
  <c r="G64" i="13"/>
  <c r="F64" i="13"/>
  <c r="D64" i="13"/>
  <c r="G63" i="13"/>
  <c r="F63" i="13"/>
  <c r="D63" i="13"/>
  <c r="G62" i="13"/>
  <c r="F62" i="13"/>
  <c r="D62" i="13"/>
  <c r="G61" i="13"/>
  <c r="F61" i="13"/>
  <c r="D61" i="13"/>
  <c r="G60" i="13"/>
  <c r="F60" i="13"/>
  <c r="D60" i="13"/>
  <c r="L59" i="13"/>
  <c r="K59" i="13"/>
  <c r="D59" i="13"/>
  <c r="L58" i="13"/>
  <c r="K58" i="13"/>
  <c r="D58" i="13"/>
  <c r="L57" i="13"/>
  <c r="K57" i="13"/>
  <c r="I57" i="13"/>
  <c r="L56" i="13"/>
  <c r="K56" i="13"/>
  <c r="I56" i="13"/>
  <c r="G55" i="13"/>
  <c r="F55" i="13"/>
  <c r="D55" i="13"/>
  <c r="G54" i="13"/>
  <c r="F54" i="13"/>
  <c r="D54" i="13"/>
  <c r="G53" i="13"/>
  <c r="F53" i="13"/>
  <c r="D53" i="13"/>
  <c r="G52" i="13"/>
  <c r="F52" i="13"/>
  <c r="D52" i="13"/>
  <c r="G51" i="13"/>
  <c r="F51" i="13"/>
  <c r="D51" i="13"/>
  <c r="G50" i="13"/>
  <c r="F50" i="13"/>
  <c r="D50" i="13"/>
  <c r="G49" i="13"/>
  <c r="F49" i="13"/>
  <c r="D49" i="13"/>
  <c r="G48" i="13"/>
  <c r="F48" i="13"/>
  <c r="D48" i="13"/>
  <c r="G47" i="13"/>
  <c r="F47" i="13"/>
  <c r="D47" i="13"/>
  <c r="G46" i="13"/>
  <c r="F46" i="13"/>
  <c r="D46" i="13"/>
  <c r="G45" i="13"/>
  <c r="F45" i="13"/>
  <c r="D45" i="13"/>
  <c r="G44" i="13"/>
  <c r="F44" i="13"/>
  <c r="D44" i="13"/>
  <c r="L43" i="13"/>
  <c r="K43" i="13"/>
  <c r="I43" i="13"/>
  <c r="G43" i="13"/>
  <c r="F43" i="13"/>
  <c r="D43" i="13"/>
  <c r="L42" i="13"/>
  <c r="K42" i="13"/>
  <c r="I42" i="13"/>
  <c r="L41" i="13"/>
  <c r="K41" i="13"/>
  <c r="I41" i="13"/>
  <c r="L40" i="13"/>
  <c r="K40" i="13"/>
  <c r="I40" i="13"/>
  <c r="L39" i="13"/>
  <c r="K39" i="13"/>
  <c r="I39" i="13"/>
  <c r="L38" i="13"/>
  <c r="K38" i="13"/>
  <c r="I38" i="13"/>
  <c r="L37" i="13"/>
  <c r="K37" i="13"/>
  <c r="I37" i="13"/>
  <c r="G37" i="13"/>
  <c r="F37" i="13"/>
  <c r="D37" i="13"/>
  <c r="L36" i="13"/>
  <c r="K36" i="13"/>
  <c r="I36" i="13"/>
  <c r="L35" i="13"/>
  <c r="K35" i="13"/>
  <c r="I35" i="13"/>
  <c r="L34" i="13"/>
  <c r="K34" i="13"/>
  <c r="I34" i="13"/>
  <c r="L33" i="13"/>
  <c r="K33" i="13"/>
  <c r="I33" i="13"/>
  <c r="L32" i="13"/>
  <c r="K32" i="13"/>
  <c r="I32" i="13"/>
  <c r="L31" i="13"/>
  <c r="K31" i="13"/>
  <c r="I31" i="13"/>
  <c r="G31" i="13"/>
  <c r="F31" i="13"/>
  <c r="D31" i="13"/>
  <c r="L30" i="13"/>
  <c r="K30" i="13"/>
  <c r="I30" i="13"/>
  <c r="G30" i="13"/>
  <c r="F30" i="13"/>
  <c r="D30" i="13"/>
  <c r="L29" i="13"/>
  <c r="K29" i="13"/>
  <c r="I29" i="13"/>
  <c r="G28" i="13"/>
  <c r="F28" i="13"/>
  <c r="D28" i="13"/>
  <c r="L27" i="13"/>
  <c r="K27" i="13"/>
  <c r="I27" i="13"/>
  <c r="G27" i="13"/>
  <c r="F27" i="13"/>
  <c r="D27" i="13"/>
  <c r="L26" i="13"/>
  <c r="K26" i="13"/>
  <c r="I26" i="13"/>
  <c r="G26" i="13"/>
  <c r="F26" i="13"/>
  <c r="D26" i="13"/>
  <c r="L25" i="13"/>
  <c r="K25" i="13"/>
  <c r="I25" i="13"/>
  <c r="G25" i="13"/>
  <c r="F25" i="13"/>
  <c r="D25" i="13"/>
  <c r="L24" i="13"/>
  <c r="K24" i="13"/>
  <c r="I24" i="13"/>
  <c r="G24" i="13"/>
  <c r="F24" i="13"/>
  <c r="D24" i="13"/>
  <c r="L23" i="13"/>
  <c r="K23" i="13"/>
  <c r="I23" i="13"/>
  <c r="G23" i="13"/>
  <c r="F23" i="13"/>
  <c r="D23" i="13"/>
  <c r="L22" i="13"/>
  <c r="K22" i="13"/>
  <c r="I22" i="13"/>
  <c r="G22" i="13"/>
  <c r="F22" i="13"/>
  <c r="D22" i="13"/>
  <c r="L21" i="13"/>
  <c r="K21" i="13"/>
  <c r="I21" i="13"/>
  <c r="G21" i="13"/>
  <c r="F21" i="13"/>
  <c r="D21" i="13"/>
  <c r="L20" i="13"/>
  <c r="K20" i="13"/>
  <c r="I20" i="13"/>
  <c r="G20" i="13"/>
  <c r="F20" i="13"/>
  <c r="D20" i="13"/>
  <c r="L19" i="13"/>
  <c r="K19" i="13"/>
  <c r="I19" i="13"/>
  <c r="G19" i="13"/>
  <c r="F19" i="13"/>
  <c r="D19" i="13"/>
  <c r="L18" i="13"/>
  <c r="K18" i="13"/>
  <c r="I18" i="13"/>
  <c r="G18" i="13"/>
  <c r="F18" i="13"/>
  <c r="D18" i="13"/>
  <c r="L17" i="13"/>
  <c r="K17" i="13"/>
  <c r="I17" i="13"/>
  <c r="G17" i="13"/>
  <c r="F17" i="13"/>
  <c r="D17" i="13"/>
  <c r="L16" i="13"/>
  <c r="K16" i="13"/>
  <c r="I16" i="13"/>
  <c r="G16" i="13"/>
  <c r="F16" i="13"/>
  <c r="D16" i="13"/>
  <c r="L15" i="13"/>
  <c r="K15" i="13"/>
  <c r="I15" i="13"/>
  <c r="G15" i="13"/>
  <c r="F15" i="13"/>
  <c r="D15" i="13"/>
  <c r="L14" i="13"/>
  <c r="K14" i="13"/>
  <c r="I14" i="13"/>
  <c r="G14" i="13"/>
  <c r="F14" i="13"/>
  <c r="D14" i="13"/>
  <c r="L13" i="13"/>
  <c r="K13" i="13"/>
  <c r="I13" i="13"/>
  <c r="G13" i="13"/>
  <c r="F13" i="13"/>
  <c r="D13" i="13"/>
  <c r="L12" i="13"/>
  <c r="K12" i="13"/>
  <c r="I12" i="13"/>
  <c r="G12" i="13"/>
  <c r="F12" i="13"/>
  <c r="D12" i="13"/>
  <c r="L11" i="13"/>
  <c r="K11" i="13"/>
  <c r="I11" i="13"/>
  <c r="G11" i="13"/>
  <c r="F11" i="13"/>
  <c r="D11" i="13"/>
  <c r="L10" i="13"/>
  <c r="I10" i="13"/>
  <c r="F10" i="13"/>
  <c r="L9" i="13"/>
  <c r="K9" i="13"/>
  <c r="I9" i="13"/>
  <c r="G8" i="13"/>
  <c r="F8" i="13"/>
  <c r="D8" i="13"/>
  <c r="L7" i="13"/>
  <c r="K7" i="13"/>
  <c r="I7" i="13"/>
  <c r="G7" i="13"/>
  <c r="F7" i="13"/>
  <c r="D7" i="13"/>
  <c r="L3" i="13"/>
  <c r="A3" i="13"/>
  <c r="L1" i="13"/>
  <c r="A1" i="13"/>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alcChain>
</file>

<file path=xl/sharedStrings.xml><?xml version="1.0" encoding="utf-8"?>
<sst xmlns="http://schemas.openxmlformats.org/spreadsheetml/2006/main" count="1841" uniqueCount="706">
  <si>
    <t>Sistema para el Desarrollo Integral de la Familia del Municipio de Valle de Santiago, Gto.</t>
  </si>
  <si>
    <t>Ejercicio:</t>
  </si>
  <si>
    <t>Reglas de Validación</t>
  </si>
  <si>
    <t>Periodicidad:</t>
  </si>
  <si>
    <t>Trimestral</t>
  </si>
  <si>
    <t>Correspondiente del 1 de Enero al 31 de Marzo de 2026</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</si>
  <si>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</si>
  <si>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</si>
  <si>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</si>
  <si>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</si>
  <si>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</si>
  <si>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</si>
  <si>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</si>
  <si>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</si>
  <si>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</si>
  <si>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</si>
  <si>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</si>
  <si>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</si>
  <si>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</si>
  <si>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</si>
  <si>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</si>
  <si>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</si>
  <si>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</si>
  <si>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</si>
  <si>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</si>
  <si>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</si>
  <si>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</si>
  <si>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</si>
  <si>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</si>
  <si>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</si>
  <si>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</si>
  <si>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</si>
  <si>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</si>
  <si>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</si>
  <si>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</si>
  <si>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</si>
  <si>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</si>
  <si>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</si>
  <si>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</si>
  <si>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</si>
  <si>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</si>
  <si>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</si>
  <si>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</si>
  <si>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</si>
  <si>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</si>
  <si>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</si>
  <si>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</si>
  <si>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</si>
  <si>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</si>
  <si>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</si>
  <si>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</si>
  <si>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</si>
  <si>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</si>
  <si>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</si>
  <si>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</si>
  <si>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</si>
  <si>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</si>
  <si>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</si>
  <si>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</si>
  <si>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</si>
  <si>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</si>
  <si>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</si>
  <si>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</si>
  <si>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</si>
  <si>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</si>
  <si>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</si>
  <si>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</si>
  <si>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</si>
  <si>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</si>
  <si>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</si>
  <si>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</si>
  <si>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</si>
  <si>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</si>
  <si>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</si>
  <si>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</si>
  <si>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</si>
  <si>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</si>
  <si>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</si>
  <si>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</si>
  <si>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</si>
  <si>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</si>
  <si>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</si>
  <si>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</si>
  <si>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</si>
  <si>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</si>
  <si>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</si>
  <si>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</si>
  <si>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</si>
  <si>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</si>
  <si>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</si>
  <si>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</si>
  <si>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</si>
  <si>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</si>
  <si>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</si>
  <si>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</si>
  <si>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</si>
  <si>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</si>
  <si>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</si>
  <si>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</si>
  <si>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</si>
  <si>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</si>
  <si>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</si>
  <si>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</si>
  <si>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</si>
  <si>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</si>
  <si>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</si>
  <si>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</si>
  <si>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</si>
  <si>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</si>
  <si>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</si>
  <si>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</si>
  <si>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</si>
  <si>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</si>
  <si>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</si>
  <si>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</si>
  <si>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</si>
  <si>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</si>
  <si>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</si>
  <si>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</si>
  <si>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</si>
  <si>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</si>
  <si>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</si>
  <si>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</si>
  <si>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</si>
  <si>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</si>
  <si>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</si>
  <si>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</si>
  <si>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</si>
  <si>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Notas de memoria
Gasto por Categoría Programática
Estado Analítico del Ejercicio del Presupuesto de Egresos</t>
  </si>
  <si>
    <t>02 GCP - EAE 02</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</si>
  <si>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</si>
  <si>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03 GCP - EAE 03</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</si>
  <si>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</si>
  <si>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04 GCP - EAE 04</t>
  </si>
  <si>
    <t>La cifra de la fila de “Total del Egreso” de la columna “Pagado” deberá coincidir con el saldo del rubro 8.2.7 Presupuesto de Egresos Pagado del periodo que se reporta. La cifra debe ser congruente con la línea de Presupuesto de Egresos Pagado de la Nota de Memoria.</t>
  </si>
  <si>
    <t>CRUCE/Concepto a validar</t>
  </si>
  <si>
    <t>DIFERENCIA</t>
  </si>
  <si>
    <t>REPORTE</t>
  </si>
  <si>
    <t>IMPORTE</t>
  </si>
  <si>
    <t>Resultados del Ejercicio (Ahorro/ Desahorro)</t>
  </si>
  <si>
    <t xml:space="preserve">ACT </t>
  </si>
  <si>
    <t>ESF</t>
  </si>
  <si>
    <t>ACT</t>
  </si>
  <si>
    <t>VHP</t>
  </si>
  <si>
    <t>Efectivo y Equivalentes</t>
  </si>
  <si>
    <t>EAA</t>
  </si>
  <si>
    <t>Derechos a Recibir Efectivo o Equivalentes</t>
  </si>
  <si>
    <t>Derechos a Recibir Bienes o Servicios</t>
  </si>
  <si>
    <t>Inventarios</t>
  </si>
  <si>
    <t>Almacenes</t>
  </si>
  <si>
    <t>Estimación por Pérdida o Deterioro de Activos Circulantes</t>
  </si>
  <si>
    <t>Otros Activos Circulantes</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</si>
  <si>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</si>
  <si>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</si>
  <si>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</si>
  <si>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</si>
  <si>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</si>
  <si>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</si>
  <si>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</si>
  <si>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</si>
  <si>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</si>
  <si>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EFE</t>
  </si>
  <si>
    <t>Total Activo= Pasivo + Capital</t>
  </si>
  <si>
    <t>Total Pasivo</t>
  </si>
  <si>
    <t>ADP</t>
  </si>
  <si>
    <t>Hacienda Pública/Patrimonio Contribuido</t>
  </si>
  <si>
    <t>Hacienda Pública/Patrimonio Generado</t>
  </si>
  <si>
    <t>Exceso o Insuficiencia en la Actualización de la Hacienda Pública/Patrimonio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</si>
  <si>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</si>
  <si>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</si>
  <si>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</si>
  <si>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</si>
  <si>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I(VHP!D28&gt;0,VHP!D28,VHP!D28*-1)</t>
  </si>
  <si>
    <t xml:space="preserve">Hacienda Pública/Patrimonio Neto Final de 20XN-1 </t>
  </si>
  <si>
    <t>Aportaciones</t>
  </si>
  <si>
    <t>CSF</t>
  </si>
  <si>
    <t>Donaciones de Capital</t>
  </si>
  <si>
    <t>Actualización de la Hacienda Pública/Patrimonio</t>
  </si>
  <si>
    <t>Revalúos</t>
  </si>
  <si>
    <t>Reservas</t>
  </si>
  <si>
    <t>Rectificaciones de Resultados de Ejercicios Anteriores</t>
  </si>
  <si>
    <t>Resultados de Ejercicios Anteriores</t>
  </si>
  <si>
    <t>Resultado por Posición Monetaria</t>
  </si>
  <si>
    <t>Resultado por Tenencia de Activos no Monetarios</t>
  </si>
  <si>
    <t>Resultados del Ejercicio (Ahorro/Desahorro)</t>
  </si>
  <si>
    <t>Incremento/Disminución Neta en el Efectivo y Equivalentes al Efectivo</t>
  </si>
  <si>
    <t>Efectivo y Equivalentes al Efectivo al Final del Ejercicio</t>
  </si>
  <si>
    <t>Efectivo y Equivalentes al Efectivo al Inicio del Ejercicio</t>
  </si>
  <si>
    <t>Nombre del Ente Público</t>
  </si>
  <si>
    <t>Reglas de Validación Presupuestales y Programáticas</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</si>
  <si>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</si>
  <si>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</si>
  <si>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</si>
  <si>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</si>
  <si>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</si>
  <si>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</si>
  <si>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</si>
  <si>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</si>
  <si>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</si>
  <si>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</si>
  <si>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</si>
  <si>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</si>
  <si>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</si>
  <si>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</si>
  <si>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</si>
  <si>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</si>
  <si>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</si>
  <si>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</si>
  <si>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</si>
  <si>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</si>
  <si>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</si>
  <si>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</si>
  <si>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</si>
  <si>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</si>
  <si>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8.2.5 + 8.2.6  + 8.2.7</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</si>
  <si>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</si>
  <si>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</si>
  <si>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</si>
  <si>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</si>
  <si>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</si>
  <si>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</si>
  <si>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</si>
  <si>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</si>
  <si>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</si>
  <si>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</si>
  <si>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</si>
  <si>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</si>
  <si>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</si>
  <si>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</si>
  <si>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</si>
  <si>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</si>
  <si>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</si>
  <si>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</si>
  <si>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</si>
  <si>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</si>
  <si>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</si>
  <si>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</si>
  <si>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</si>
  <si>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</si>
  <si>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</si>
  <si>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</si>
  <si>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Neto</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</si>
  <si>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</si>
  <si>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</si>
  <si>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</si>
  <si>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</si>
  <si>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</si>
  <si>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</si>
  <si>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</si>
  <si>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</si>
  <si>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</si>
  <si>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</si>
  <si>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</si>
  <si>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</si>
  <si>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</si>
  <si>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</si>
  <si>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</si>
  <si>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</si>
  <si>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</si>
  <si>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</si>
  <si>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</si>
  <si>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</si>
  <si>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</si>
  <si>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</si>
  <si>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</si>
  <si>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</si>
  <si>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</si>
  <si>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</si>
  <si>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</si>
  <si>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Sistema para el Desarrollo Integral de la Familia del Municipio de Valle de Santiago, Gto.
Estado de Actividades
Del 1 de Enero al 31 de Marzo de 2026
(Cifras en Pesos)</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</si>
  <si>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</si>
  <si>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</si>
  <si>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</si>
  <si>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</si>
  <si>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</si>
  <si>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</si>
  <si>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</si>
  <si>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</si>
  <si>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</si>
  <si>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</si>
  <si>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</si>
  <si>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</si>
  <si>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</si>
  <si>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</si>
  <si>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</si>
  <si>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</si>
  <si>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</si>
  <si>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</si>
  <si>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</si>
  <si>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</si>
  <si>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</si>
  <si>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</si>
  <si>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</si>
  <si>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</si>
  <si>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</si>
  <si>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</si>
  <si>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</si>
  <si>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</si>
  <si>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</si>
  <si>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</si>
  <si>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</si>
  <si>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</si>
  <si>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</si>
  <si>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</si>
  <si>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</si>
  <si>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</si>
  <si>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</si>
  <si>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</si>
  <si>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</si>
  <si>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</si>
  <si>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</si>
  <si>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</si>
  <si>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</si>
  <si>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</si>
  <si>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</si>
  <si>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</si>
  <si>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</si>
  <si>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</si>
  <si>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</si>
  <si>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</si>
  <si>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</si>
  <si>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</si>
  <si>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 del Ejercicio (Ahorro/Desahorro)</t>
  </si>
  <si>
    <t>Bajo protesta de decir verdad declaramos que los Estados Financieros y sus notas, son razonablemente correctos y son responsabilidad del emisor.</t>
  </si>
  <si>
    <t>Sistema para el Desarrollo Integral de la Familia del Municipio de Valle de Santiago, Gto.
Estado de Situación Financiera
Al 31 de Marzo de 2026
(Cifras en Pesos)</t>
  </si>
  <si>
    <t>ACTIVO</t>
  </si>
  <si>
    <t>PASIVO</t>
  </si>
  <si>
    <t>Activo Circulante</t>
  </si>
  <si>
    <t>Pasivo Circulante</t>
  </si>
  <si>
    <t>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</si>
  <si>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</si>
  <si>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</si>
  <si>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</si>
  <si>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</si>
  <si>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</si>
  <si>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</si>
  <si>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Otros Pasivos a Corto Plazo</t>
  </si>
  <si>
    <t>Total de Activos Circulantes</t>
  </si>
  <si>
    <t>Total de Pasivos Circulantes</t>
  </si>
  <si>
    <t>Activo No Circulante</t>
  </si>
  <si>
    <t>Pasivo No Circulante</t>
  </si>
  <si>
    <t>Cuentas por Pagar a Largo Plazo</t>
  </si>
  <si>
    <t>Documentos por Pagar a Largo Plazo</t>
  </si>
  <si>
    <t>Deuda Pública a Largo Plazo</t>
  </si>
  <si>
    <t>Pasivos Diferidos a Largo Plazo</t>
  </si>
  <si>
    <t>Fondos y Bienes de Terceros en Garantía y/o Administración a Largo Plazo</t>
  </si>
  <si>
    <t>Provisiones a Largo Plazo</t>
  </si>
  <si>
    <t>Total de Pasivos No Circulantes</t>
  </si>
  <si>
    <t>Total de Activos No Circulantes</t>
  </si>
  <si>
    <t>Total del Pasivo</t>
  </si>
  <si>
    <t>Total del Activo</t>
  </si>
  <si>
    <t>HACIENDA PÚBLICA/PATRIMONIO</t>
  </si>
  <si>
    <t>Resultado del Ejercicio (Ahorro/ Desahorro)</t>
  </si>
  <si>
    <t>Total Hacienda Pública/Patrimonio</t>
  </si>
  <si>
    <t>Total del Pasivo y Hacienda Pública/Patrimonio</t>
  </si>
  <si>
    <t>Sistema para el Desarrollo Integral de la Familia del Municipio de Valle de Santiago, Gto.
Estado de Variación en la Hacienda Pública
Del 1 de Enero 31 de Marzo de 2026
(Cifras en Pesos)</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</si>
  <si>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</si>
  <si>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</si>
  <si>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</si>
  <si>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</si>
  <si>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</si>
  <si>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</si>
  <si>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</si>
  <si>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</si>
  <si>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</si>
  <si>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</si>
  <si>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</si>
  <si>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</si>
  <si>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</si>
  <si>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para el Desarrollo Integral de la Familia del Municipio de Valle de Santiago, Gto.
Estado de Cambios en la Situación Financiera
Del 1 de Enero al 31 de Marzo de 2026
(Cifras en Pesos)</t>
  </si>
  <si>
    <t>Origen</t>
  </si>
  <si>
    <t>Aplicación</t>
  </si>
  <si>
    <t>Sistema para el Desarrollo Integral de la Familia del Municipio de Valle de Santiago, Gto.
Estado de Flujos de Efectivo
Del 1 de Enero al 31 de Marzo de 2026
(Cifras en Pesos)</t>
  </si>
  <si>
    <t>20XN-1</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</si>
  <si>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</si>
  <si>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</si>
  <si>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</si>
  <si>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</si>
  <si>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</si>
  <si>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</si>
  <si>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</si>
  <si>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</si>
  <si>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</si>
  <si>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</si>
  <si>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</si>
  <si>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</si>
  <si>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Interno</t>
  </si>
  <si>
    <t>010000</t>
  </si>
  <si>
    <t>Externo</t>
  </si>
  <si>
    <t>020000</t>
  </si>
  <si>
    <t>Otros Orígenes de Financiamiento</t>
  </si>
  <si>
    <t>Servicios de la Deuda</t>
  </si>
  <si>
    <t>INTER</t>
  </si>
  <si>
    <t>EXTER</t>
  </si>
  <si>
    <t>Otras Aplicaciones de Financiamiento</t>
  </si>
  <si>
    <t>Flujos Netos de Efectivo por Actividades de Financiamiento</t>
  </si>
  <si>
    <t>Sistema para el Desarrollo Integral de la Familia del Municipio de Valle de Santiago, Gto.
Estado Analítico del Activo
Del 1 de Enero al 31 de Marzo de 2026
(Cifras en Pesos)</t>
  </si>
  <si>
    <t>Saldo Inicial</t>
  </si>
  <si>
    <t>Cargos del Periodo</t>
  </si>
  <si>
    <t>Abonos del Periodo</t>
  </si>
  <si>
    <t>Saldo Final</t>
  </si>
  <si>
    <t>Variación Del Periodo</t>
  </si>
  <si>
    <t>Sistema para el Desarrollo Integral de la Familia del Municipio de Valle de Santiago, Gto.
Estado Analítico de la Deuda y Otros Pasivos
Del 1 de Enero al 31 de Marzo de 2026
(Cifras en Pesos)</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</si>
  <si>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</si>
  <si>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</si>
  <si>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</si>
  <si>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</si>
  <si>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</si>
  <si>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</si>
  <si>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</si>
  <si>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</si>
  <si>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</si>
  <si>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</si>
  <si>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</si>
  <si>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</si>
  <si>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</si>
  <si>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</si>
  <si>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</si>
  <si>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</si>
  <si>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</si>
  <si>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</si>
  <si>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</si>
  <si>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Sistema para el Desarrollo Integral de la Familia del Municipio de Valle de Santiago, Gto.
Estado Analítico de Ingresos
Del 1 de Enero al 31 de Marzo de 2026
(Cifras en Pesos)</t>
  </si>
  <si>
    <t>Ingreso</t>
  </si>
  <si>
    <t>Diferencia</t>
  </si>
  <si>
    <t>Rubro de Ingresos / Fuente de Financiamiento</t>
  </si>
  <si>
    <t>Ampliaciones/ (Reducciones)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</si>
  <si>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</si>
  <si>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</si>
  <si>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</si>
  <si>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</si>
  <si>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</si>
  <si>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</si>
  <si>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</si>
  <si>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</si>
  <si>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</si>
  <si>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</si>
  <si>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</si>
  <si>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</si>
  <si>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</si>
  <si>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</si>
  <si>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</si>
  <si>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</si>
  <si>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rPr>
        <sz val="8"/>
        <rFont val="Arial"/>
        <charset val="134"/>
      </rPr>
      <t>Productos</t>
    </r>
    <r>
      <rPr>
        <vertAlign val="superscript"/>
        <sz val="8"/>
        <rFont val="Arial"/>
        <charset val="134"/>
      </rPr>
      <t>1</t>
    </r>
  </si>
  <si>
    <r>
      <rPr>
        <sz val="8"/>
        <rFont val="Arial"/>
        <charset val="134"/>
      </rPr>
      <t>Aprovechamientos</t>
    </r>
    <r>
      <rPr>
        <vertAlign val="superscript"/>
        <sz val="8"/>
        <rFont val="Arial"/>
        <charset val="134"/>
      </rPr>
      <t>2</t>
    </r>
  </si>
  <si>
    <t>Ingresos de los Entes Públicos de los Poderes Legislativo y Judicial, de los Órganos Autónomos y del Sector Paraestatal o Paramunicipal, así como de las Empresas Públicas del Estado</t>
  </si>
  <si>
    <r>
      <rPr>
        <sz val="8"/>
        <rFont val="Arial"/>
        <charset val="134"/>
      </rPr>
      <t>Ingresos por Venta de Bienes, Prestación de Servicios y Otros Ingresos</t>
    </r>
    <r>
      <rPr>
        <vertAlign val="superscript"/>
        <sz val="8"/>
        <rFont val="Arial"/>
        <charset val="134"/>
      </rPr>
      <t>3</t>
    </r>
  </si>
  <si>
    <t>“Bajo protesta de decir verdad declaramos que los Estados Financieros y sus notas, son razonablemente correctos y son responsabilidad del emisor”.</t>
  </si>
  <si>
    <r>
      <rPr>
        <vertAlign val="superscript"/>
        <sz val="8"/>
        <color theme="1"/>
        <rFont val="Arial"/>
        <charset val="134"/>
      </rPr>
      <t>1</t>
    </r>
    <r>
      <rPr>
        <sz val="11"/>
        <color theme="1"/>
        <rFont val="Calibri"/>
        <charset val="134"/>
        <scheme val="minor"/>
      </rPr>
      <t xml:space="preserve"> Incluye intereses que generan las cuentas bancarias del Poder Ejecutivo de la Federación, de las Entidades Federativas, así como de los Municipios.</t>
    </r>
  </si>
  <si>
    <r>
      <rPr>
        <vertAlign val="superscript"/>
        <sz val="8"/>
        <color theme="1"/>
        <rFont val="Arial"/>
        <charset val="134"/>
      </rPr>
      <t>2</t>
    </r>
    <r>
      <rPr>
        <sz val="11"/>
        <color theme="1"/>
        <rFont val="Calibri"/>
        <charset val="134"/>
        <scheme val="minor"/>
      </rPr>
      <t xml:space="preserve"> Incluye donativos en efectivo del Poder Ejecutivo, entre otros aprovechamientos.</t>
    </r>
  </si>
  <si>
    <r>
      <rPr>
        <vertAlign val="superscript"/>
        <sz val="8"/>
        <color theme="1"/>
        <rFont val="Arial"/>
        <charset val="134"/>
      </rPr>
      <t>3</t>
    </r>
    <r>
      <rPr>
        <sz val="11"/>
        <color theme="1"/>
        <rFont val="Calibri"/>
        <charset val="134"/>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</si>
  <si>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Sistema para el Desarrollo Integral de la Familia del Municipio de Valle de Santiago, Gto.
Estado Analítico del Ejercicio del Presupuesto de Egresos
Clasificación Administrativa
Del 1 de Enero al 31 de Marzo de 2026
(Cifras en Pesos)</t>
  </si>
  <si>
    <t>Egresos</t>
  </si>
  <si>
    <t>Subejercicio</t>
  </si>
  <si>
    <t>31120M42D010000 DIRECCION GENERAL</t>
  </si>
  <si>
    <t>31120M42D020000 COORDINACION ADMVA Y FIN</t>
  </si>
  <si>
    <t>31120M42D030000 UNIDAD ADMVA ATENCION Y</t>
  </si>
  <si>
    <t>31120M42D060100 CONSULTORIO MEDICO</t>
  </si>
  <si>
    <t>31120M42D060200 REHABILITACION</t>
  </si>
  <si>
    <t>31120M42D070000 COORD DE TRABAJO SOCIAL</t>
  </si>
  <si>
    <t>31120M42D080000 COORD DE ASISTENCIA ALIM</t>
  </si>
  <si>
    <t>31120M42D090000 COORD DE DESARROLLO COMU</t>
  </si>
  <si>
    <t>31120M42D100000 COORD DE ADULTOS MAYORES</t>
  </si>
  <si>
    <t>31120M42D110000 COORD ATENCION A NIÑAS N</t>
  </si>
  <si>
    <t>31120M42D120000 CENTRO INFANTIL COMUNITA</t>
  </si>
  <si>
    <t>31120M42D130000 COORD DE PREVENCION DE R</t>
  </si>
  <si>
    <t>31120M42D140000 COORD DE COMUNICACION SO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</si>
  <si>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</si>
  <si>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</si>
  <si>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</si>
  <si>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</si>
  <si>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</si>
  <si>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</si>
  <si>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</si>
  <si>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</si>
  <si>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</si>
  <si>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</si>
  <si>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</si>
  <si>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</si>
  <si>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</si>
  <si>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</si>
  <si>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Sistema para el Desarrollo Integral de la Familia del Municipio de Valle de Santiago, Gto.
Estado Analítico del Ejercicio del Presupuesto de Egresos
Clasificación Económica (por Tipo de Gasto)
Del 1 de Enero al 31 de Marzo de 2026
(Cifras en Pesos)</t>
  </si>
  <si>
    <t>Gasto Corriente</t>
  </si>
  <si>
    <t>Gasto de Capital</t>
  </si>
  <si>
    <t>Amortización de la Deuda y Disminución de Pasivos</t>
  </si>
  <si>
    <t>Sistema para el Desarrollo Integral de la Familia del Municipio de Valle de Santiago, Gto.
Estado Analítico del Ejercicio del Presupuesto de Egresos
Clasificación por Objeto del Gasto (Capítulo y Concepto)
Del 1 de Enero al 31 de Marzo de 2026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</si>
  <si>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</si>
  <si>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</si>
  <si>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</si>
  <si>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</si>
  <si>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</si>
  <si>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</si>
  <si>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</si>
  <si>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</si>
  <si>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</si>
  <si>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</si>
  <si>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</si>
  <si>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</si>
  <si>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</si>
  <si>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</si>
  <si>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</si>
  <si>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</si>
  <si>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</si>
  <si>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</si>
  <si>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</si>
  <si>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</si>
  <si>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</si>
  <si>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</si>
  <si>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</si>
  <si>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</si>
  <si>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</si>
  <si>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</si>
  <si>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</si>
  <si>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</si>
  <si>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</si>
  <si>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</si>
  <si>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</si>
  <si>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</si>
  <si>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</si>
  <si>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</si>
  <si>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</si>
  <si>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</si>
  <si>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</si>
  <si>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</si>
  <si>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</si>
  <si>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</si>
  <si>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</si>
  <si>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</si>
  <si>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</si>
  <si>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</si>
  <si>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</si>
  <si>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</si>
  <si>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</si>
  <si>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</si>
  <si>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</si>
  <si>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Sistema para el Desarrollo Integral de la Familia del Municipio de Valle de Santiago, Gto.
Estado Analítico del Ejercicio del Presupuesto de Egresos
Clasificación Funcional (Finalidad y Función)
Del 1 de Enero al 31 de Marzo de 2026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</si>
  <si>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</si>
  <si>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</si>
  <si>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</si>
  <si>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</si>
  <si>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</si>
  <si>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</si>
  <si>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</si>
  <si>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</si>
  <si>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</si>
  <si>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</si>
  <si>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</si>
  <si>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</si>
  <si>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</si>
  <si>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</si>
  <si>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</si>
  <si>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</si>
  <si>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</si>
  <si>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</si>
  <si>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</si>
  <si>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</si>
  <si>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</si>
  <si>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</si>
  <si>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</si>
  <si>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</si>
  <si>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</si>
  <si>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</si>
  <si>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</si>
  <si>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</si>
  <si>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</si>
  <si>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</si>
  <si>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</si>
  <si>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</si>
  <si>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</si>
  <si>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</si>
  <si>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</si>
  <si>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</si>
  <si>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</si>
  <si>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</si>
  <si>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</si>
  <si>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</si>
  <si>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</si>
  <si>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</si>
  <si>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</si>
  <si>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</si>
  <si>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</si>
  <si>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</si>
  <si>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</si>
  <si>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</si>
  <si>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Subsidios sujetos a Reglas de Operación</t>
  </si>
  <si>
    <t>S</t>
  </si>
  <si>
    <t>Subsidios sujetos a Lineamientos de Operación.</t>
  </si>
  <si>
    <t>U</t>
  </si>
  <si>
    <t>Bienes, Servicios e Infraestructura Pública</t>
  </si>
  <si>
    <t>Provisión de Bienes Públicos</t>
  </si>
  <si>
    <t>B</t>
  </si>
  <si>
    <t>Prestación de Servicios Públicos</t>
  </si>
  <si>
    <t>E</t>
  </si>
  <si>
    <t>Proyectos de Inversión en Infraestructura y Obra Pública</t>
  </si>
  <si>
    <t>K</t>
  </si>
  <si>
    <t>Desempeño de las Funciones de Gobierno</t>
  </si>
  <si>
    <t>Funciones de las Fuerzas Armadas</t>
  </si>
  <si>
    <t>A</t>
  </si>
  <si>
    <t>Fomento, Promoción y Servicios para el Desarrollo Económico y Social</t>
  </si>
  <si>
    <t>F</t>
  </si>
  <si>
    <t>Regulación y supervisión</t>
  </si>
  <si>
    <t>G</t>
  </si>
  <si>
    <t>Atención a desastres por eventos naturales</t>
  </si>
  <si>
    <t>N</t>
  </si>
  <si>
    <t>Articulación, coordinación e instrumentación de políticas públicas</t>
  </si>
  <si>
    <t>P</t>
  </si>
  <si>
    <t>Investigación y desarrollo</t>
  </si>
  <si>
    <t>Q</t>
  </si>
  <si>
    <t>Servicios de protección y conservación ambiental</t>
  </si>
  <si>
    <t>V</t>
  </si>
  <si>
    <t>Administrativos y de Apoyo a la Gestión Presupuestaria</t>
  </si>
  <si>
    <t>Apoyo para el desarrollo de las funciones de gobierno</t>
  </si>
  <si>
    <t>M</t>
  </si>
  <si>
    <t>Apoyo al buen gobierno y mejoramiento de la gestión</t>
  </si>
  <si>
    <t>O</t>
  </si>
  <si>
    <t>Provisiones y reasignaciones presupuestarias específicas</t>
  </si>
  <si>
    <t>R</t>
  </si>
  <si>
    <t>Operaciones ajenas</t>
  </si>
  <si>
    <t>W</t>
  </si>
  <si>
    <t>Compromisos, cumplimiento de Obligaciones y otras Aportaciones</t>
  </si>
  <si>
    <t>Participaciones a entidades federativas y municipios</t>
  </si>
  <si>
    <t>C</t>
  </si>
  <si>
    <t>Costo financiero, deuda o apoyos a deudores y ahorradores de la banca</t>
  </si>
  <si>
    <t>D</t>
  </si>
  <si>
    <t>Adeudos de ejercicios fiscales anteriores (ADEFAS)</t>
  </si>
  <si>
    <t>H</t>
  </si>
  <si>
    <t>Aportaciones Federales</t>
  </si>
  <si>
    <t>I</t>
  </si>
  <si>
    <t>Pensiones y jubilaciones</t>
  </si>
  <si>
    <t>J</t>
  </si>
  <si>
    <t>Obligaciones de cumplimiento de resolución jurisdiccional</t>
  </si>
  <si>
    <t>L</t>
  </si>
  <si>
    <t>Aportaciones a la seguridad social</t>
  </si>
  <si>
    <t>T</t>
  </si>
  <si>
    <t>Aportaciones a fondos de estabilización</t>
  </si>
  <si>
    <t>Y</t>
  </si>
  <si>
    <t>Aportaciones a fondos de inversión y reestructura de pensiones</t>
  </si>
  <si>
    <t>Z</t>
  </si>
  <si>
    <t>Notas de Memoria</t>
  </si>
  <si>
    <t>Del XXXX al XXXX</t>
  </si>
  <si>
    <t>(Cifras en Pesos)</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</si>
  <si>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</si>
  <si>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</si>
  <si>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</si>
  <si>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</si>
  <si>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</si>
  <si>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</si>
  <si>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</si>
  <si>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</si>
  <si>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</si>
  <si>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</si>
  <si>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</si>
  <si>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</si>
  <si>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</si>
  <si>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</si>
  <si>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</si>
  <si>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</si>
  <si>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</si>
  <si>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</si>
  <si>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</si>
  <si>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</si>
  <si>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</si>
  <si>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</si>
  <si>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</si>
  <si>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</si>
  <si>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</si>
  <si>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</si>
  <si>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</si>
  <si>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</si>
  <si>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</si>
  <si>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</si>
  <si>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</si>
  <si>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</si>
  <si>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</si>
  <si>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</si>
  <si>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</si>
  <si>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</si>
  <si>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</si>
  <si>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</si>
  <si>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</si>
  <si>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</si>
  <si>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</si>
  <si>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</si>
  <si>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</si>
  <si>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</si>
  <si>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</si>
  <si>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</si>
  <si>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</si>
  <si>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</si>
  <si>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</si>
  <si>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NOMBRE DEL ENTE PUBLICO
INDICADORES DE POSTURA FISCAL
Del XXXX al XXXX
(Cifras en Pesos)</t>
  </si>
  <si>
    <t>Estimado/Aprobado</t>
  </si>
  <si>
    <t>Recaudado/Pagado</t>
  </si>
  <si>
    <t>I. Ingresos Presupuestarios (I=1+2)</t>
  </si>
  <si>
    <r>
      <rPr>
        <b/>
        <sz val="8"/>
        <rFont val="Arial"/>
        <charset val="134"/>
      </rPr>
      <t xml:space="preserve">1. Ingresos del Gobierno de la Entidad Federativa </t>
    </r>
    <r>
      <rPr>
        <b/>
        <vertAlign val="superscript"/>
        <sz val="8"/>
        <rFont val="Arial"/>
        <charset val="134"/>
      </rPr>
      <t>1</t>
    </r>
  </si>
  <si>
    <r>
      <rPr>
        <b/>
        <sz val="8"/>
        <rFont val="Arial"/>
        <charset val="134"/>
      </rPr>
      <t xml:space="preserve">2. Ingresos del Sector Paraestatal </t>
    </r>
    <r>
      <rPr>
        <b/>
        <vertAlign val="superscript"/>
        <sz val="8"/>
        <rFont val="Arial"/>
        <charset val="134"/>
      </rPr>
      <t>1</t>
    </r>
  </si>
  <si>
    <t>II. Egresos Presupuestarios (II=3+4)</t>
  </si>
  <si>
    <r>
      <rPr>
        <b/>
        <sz val="8"/>
        <rFont val="Arial"/>
        <charset val="134"/>
      </rPr>
      <t xml:space="preserve">3. Egresos del Gobierno de la Entidad Federativa </t>
    </r>
    <r>
      <rPr>
        <b/>
        <vertAlign val="superscript"/>
        <sz val="8"/>
        <rFont val="Arial"/>
        <charset val="134"/>
      </rPr>
      <t>2</t>
    </r>
  </si>
  <si>
    <r>
      <rPr>
        <b/>
        <sz val="8"/>
        <rFont val="Arial"/>
        <charset val="134"/>
      </rPr>
      <t xml:space="preserve">4. Egresos del Sector Paraestatal </t>
    </r>
    <r>
      <rPr>
        <b/>
        <vertAlign val="superscript"/>
        <sz val="8"/>
        <rFont val="Arial"/>
        <charset val="134"/>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</si>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</sst>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7" formatCode="_-[$€-2]* #,##0.00_-;\-[$€-2]* #,##0.00_-;_-[$€-2]* &quot;-&quot;??_-"/>
    <numFmt numFmtId="168" formatCode="0_ ;\-0\ "/>
    <numFmt numFmtId="169" formatCode="#,##0_ ;[Red]\-#,##0\ "/>
    <numFmt numFmtId="170" formatCode="#,##0_ ;\-#,##0\ "/>
    <numFmt numFmtId="171" formatCode="#,##0.00_ ;\-#,##0.00\ "/>
  </numFmts>
  <fonts count="29">
    <font>
      <sz val="11"/>
      <color theme="1"/>
      <name val="Calibri"/>
      <charset val="134"/>
      <scheme val="minor"/>
    </font>
    <font>
      <sz val="8"/>
      <color theme="1"/>
      <name val="Arial"/>
      <charset val="134"/>
    </font>
    <font>
      <b/>
      <sz val="8"/>
      <name val="Arial"/>
      <charset val="134"/>
    </font>
    <font>
      <sz val="8"/>
      <name val="Arial"/>
      <charset val="134"/>
    </font>
    <font>
      <b/>
      <sz val="8"/>
      <color rgb="FF000000"/>
      <name val="Arial"/>
      <charset val="134"/>
    </font>
    <font>
      <sz val="8"/>
      <color rgb="FF000000"/>
      <name val="Arial"/>
      <charset val="134"/>
    </font>
    <font>
      <b/>
      <sz val="8"/>
      <color rgb="FF2B956F"/>
      <name val="Arial"/>
      <charset val="134"/>
    </font>
    <font>
      <b/>
      <sz val="8"/>
      <color rgb="FFFFFFFF"/>
      <name val="Arial"/>
      <charset val="134"/>
    </font>
    <font>
      <b/>
      <sz val="8"/>
      <color theme="1"/>
      <name val="Arial"/>
      <charset val="134"/>
    </font>
    <font>
      <sz val="8"/>
      <color theme="0"/>
      <name val="Arial"/>
      <charset val="134"/>
    </font>
    <font>
      <b/>
      <sz val="9"/>
      <color theme="1"/>
      <name val="Calibri"/>
      <charset val="134"/>
      <scheme val="minor"/>
    </font>
    <font>
      <sz val="7"/>
      <color theme="1"/>
      <name val="Arial"/>
      <charset val="134"/>
    </font>
    <font>
      <u/>
      <sz val="8"/>
      <name val="Arial"/>
      <charset val="134"/>
    </font>
    <font>
      <sz val="7"/>
      <name val="Arial"/>
      <charset val="134"/>
    </font>
    <font>
      <b/>
      <sz val="8"/>
      <color theme="0"/>
      <name val="Arial"/>
      <charset val="134"/>
    </font>
    <font>
      <sz val="10"/>
      <name val="Arial"/>
      <charset val="134"/>
    </font>
    <font>
      <sz val="8"/>
      <color theme="0"/>
      <name val="Calibri Light"/>
      <charset val="134"/>
      <scheme val="major"/>
    </font>
    <font>
      <b/>
      <i/>
      <sz val="8"/>
      <name val="Arial"/>
      <charset val="134"/>
    </font>
    <font>
      <b/>
      <sz val="8"/>
      <color theme="1"/>
      <name val="Segoe UI Black"/>
      <charset val="134"/>
    </font>
    <font>
      <b/>
      <sz val="8"/>
      <color theme="7" tint="0.79995117038483843"/>
      <name val="Segoe UI Black"/>
      <charset val="134"/>
    </font>
    <font>
      <sz val="8"/>
      <color theme="2" tint="-0.749992370372631"/>
      <name val="Arial"/>
      <charset val="134"/>
    </font>
    <font>
      <b/>
      <sz val="8"/>
      <color theme="2" tint="-0.749992370372631"/>
      <name val="Arial"/>
      <charset val="134"/>
    </font>
    <font>
      <sz val="11"/>
      <color theme="1"/>
      <name val="Calibri"/>
      <charset val="134"/>
      <scheme val="minor"/>
    </font>
    <font>
      <sz val="11"/>
      <color indexed="8"/>
      <name val="Calibri"/>
      <charset val="134"/>
    </font>
    <font>
      <sz val="11"/>
      <color rgb="FF000000"/>
      <name val="Calibri"/>
      <charset val="134"/>
    </font>
    <font>
      <sz val="10"/>
      <color theme="1"/>
      <name val="Times New Roman"/>
      <charset val="134"/>
    </font>
    <font>
      <vertAlign val="superscript"/>
      <sz val="8"/>
      <color theme="1"/>
      <name val="Arial"/>
      <charset val="134"/>
    </font>
    <font>
      <vertAlign val="superscript"/>
      <sz val="8"/>
      <name val="Arial"/>
      <charset val="134"/>
    </font>
    <font>
      <b/>
      <vertAlign val="superscript"/>
      <sz val="8"/>
      <name val="Arial"/>
      <charset val="134"/>
    </font>
  </fonts>
  <fills count="17">
    <fill>
      <patternFill patternType="none"/>
    </fill>
    <fill>
      <patternFill patternType="gray125"/>
    </fill>
    <fill>
      <patternFill patternType="solid">
        <fgColor theme="0" tint="-0.249977111117893"/>
        <bgColor indexed="64"/>
      </patternFill>
    </fill>
    <fill>
      <patternFill patternType="solid">
        <fgColor theme="0" tint="-0.14996795556505021"/>
        <bgColor rgb="FF000000"/>
      </patternFill>
    </fill>
    <fill>
      <patternFill patternType="solid">
        <fgColor rgb="FFEDE7E7"/>
        <bgColor rgb="FF000000"/>
      </patternFill>
    </fill>
    <fill>
      <patternFill patternType="solid">
        <fgColor rgb="FF471306"/>
        <bgColor rgb="FF000000"/>
      </patternFill>
    </fill>
    <fill>
      <patternFill patternType="solid">
        <fgColor theme="0" tint="-0.14996795556505021"/>
        <bgColor indexed="64"/>
      </patternFill>
    </fill>
    <fill>
      <patternFill patternType="solid">
        <fgColor theme="9" tint="-0.249977111117893"/>
        <bgColor indexed="64"/>
      </patternFill>
    </fill>
    <fill>
      <patternFill patternType="solid">
        <fgColor rgb="FFFFFFCC"/>
        <bgColor indexed="64"/>
      </patternFill>
    </fill>
    <fill>
      <patternFill patternType="solid">
        <fgColor theme="9" tint="0.79995117038483843"/>
        <bgColor indexed="64"/>
      </patternFill>
    </fill>
    <fill>
      <patternFill patternType="solid">
        <fgColor theme="0"/>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5" tint="0.79995117038483843"/>
        <bgColor indexed="64"/>
      </patternFill>
    </fill>
    <fill>
      <patternFill patternType="solid">
        <fgColor theme="8" tint="0.79995117038483843"/>
        <bgColor indexed="64"/>
      </patternFill>
    </fill>
    <fill>
      <patternFill patternType="solid">
        <fgColor theme="7" tint="0.79995117038483843"/>
        <bgColor indexed="64"/>
      </patternFill>
    </fill>
    <fill>
      <patternFill patternType="solid">
        <fgColor theme="7"/>
        <bgColor indexed="64"/>
      </patternFill>
    </fill>
  </fills>
  <borders count="8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medium">
        <color auto="1"/>
      </left>
      <right style="medium">
        <color theme="1" tint="0.499984740745262"/>
      </right>
      <top style="medium">
        <color auto="1"/>
      </top>
      <bottom/>
      <diagonal/>
    </border>
    <border>
      <left style="medium">
        <color theme="1" tint="0.499984740745262"/>
      </left>
      <right style="medium">
        <color theme="1" tint="0.499984740745262"/>
      </right>
      <top style="medium">
        <color auto="1"/>
      </top>
      <bottom/>
      <diagonal/>
    </border>
    <border>
      <left style="medium">
        <color theme="1" tint="0.499984740745262"/>
      </left>
      <right style="medium">
        <color auto="1"/>
      </right>
      <top style="medium">
        <color auto="1"/>
      </top>
      <bottom/>
      <diagonal/>
    </border>
    <border>
      <left style="medium">
        <color auto="1"/>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auto="1"/>
      </right>
      <top/>
      <bottom/>
      <diagonal/>
    </border>
    <border>
      <left style="thin">
        <color auto="1"/>
      </left>
      <right/>
      <top/>
      <bottom style="thin">
        <color auto="1"/>
      </bottom>
      <diagonal/>
    </border>
    <border>
      <left style="medium">
        <color auto="1"/>
      </left>
      <right/>
      <top style="medium">
        <color auto="1"/>
      </top>
      <bottom/>
      <diagonal/>
    </border>
    <border>
      <left style="medium">
        <color theme="1" tint="0.499984740745262"/>
      </left>
      <right/>
      <top style="medium">
        <color auto="1"/>
      </top>
      <bottom/>
      <diagonal/>
    </border>
    <border>
      <left style="medium">
        <color auto="1"/>
      </left>
      <right style="medium">
        <color theme="1" tint="0.499984740745262"/>
      </right>
      <top style="medium">
        <color auto="1"/>
      </top>
      <bottom style="medium">
        <color theme="1" tint="0.499984740745262"/>
      </bottom>
      <diagonal/>
    </border>
    <border>
      <left style="medium">
        <color theme="1" tint="0.499984740745262"/>
      </left>
      <right style="medium">
        <color theme="1" tint="0.499984740745262"/>
      </right>
      <top style="medium">
        <color auto="1"/>
      </top>
      <bottom style="medium">
        <color theme="1" tint="0.499984740745262"/>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theme="1" tint="0.499984740745262"/>
      </left>
      <right/>
      <top/>
      <bottom style="medium">
        <color auto="1"/>
      </bottom>
      <diagonal/>
    </border>
    <border>
      <left style="medium">
        <color auto="1"/>
      </left>
      <right style="medium">
        <color theme="1" tint="0.499984740745262"/>
      </right>
      <top style="medium">
        <color theme="1" tint="0.499984740745262"/>
      </top>
      <bottom style="medium">
        <color auto="1"/>
      </bottom>
      <diagonal/>
    </border>
    <border>
      <left style="medium">
        <color theme="1" tint="0.499984740745262"/>
      </left>
      <right style="medium">
        <color theme="1" tint="0.499984740745262"/>
      </right>
      <top style="medium">
        <color theme="1" tint="0.499984740745262"/>
      </top>
      <bottom style="medium">
        <color auto="1"/>
      </bottom>
      <diagonal/>
    </border>
    <border>
      <left style="medium">
        <color theme="1" tint="0.499984740745262"/>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theme="1" tint="0.499984740745262"/>
      </bottom>
      <diagonal/>
    </border>
    <border>
      <left/>
      <right style="thin">
        <color theme="1" tint="0.499984740745262"/>
      </right>
      <top style="medium">
        <color auto="1"/>
      </top>
      <bottom style="thin">
        <color theme="1" tint="0.499984740745262"/>
      </bottom>
      <diagonal/>
    </border>
    <border>
      <left style="thin">
        <color theme="1" tint="0.499984740745262"/>
      </left>
      <right style="thin">
        <color theme="1" tint="0.499984740745262"/>
      </right>
      <top style="medium">
        <color auto="1"/>
      </top>
      <bottom style="thin">
        <color theme="1" tint="0.499984740745262"/>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medium">
        <color auto="1"/>
      </right>
      <top style="thin">
        <color auto="1"/>
      </top>
      <bottom style="thin">
        <color auto="1"/>
      </bottom>
      <diagonal/>
    </border>
    <border>
      <left style="medium">
        <color auto="1"/>
      </left>
      <right style="thin">
        <color theme="1" tint="0.499984740745262"/>
      </right>
      <top/>
      <bottom style="thin">
        <color theme="1" tint="0.499984740745262"/>
      </bottom>
      <diagonal/>
    </border>
    <border>
      <left/>
      <right/>
      <top/>
      <bottom style="medium">
        <color auto="1"/>
      </bottom>
      <diagonal/>
    </border>
    <border>
      <left/>
      <right style="thin">
        <color theme="1" tint="0.499984740745262"/>
      </right>
      <top/>
      <bottom style="medium">
        <color auto="1"/>
      </bottom>
      <diagonal/>
    </border>
    <border>
      <left style="thin">
        <color theme="1" tint="0.499984740745262"/>
      </left>
      <right style="thin">
        <color theme="1" tint="0.499984740745262"/>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theme="1" tint="0.499984740745262"/>
      </right>
      <top/>
      <bottom style="medium">
        <color auto="1"/>
      </bottom>
      <diagonal/>
    </border>
    <border>
      <left/>
      <right style="thin">
        <color theme="1" tint="0.499984740745262"/>
      </right>
      <top style="medium">
        <color auto="1"/>
      </top>
      <bottom style="medium">
        <color auto="1"/>
      </bottom>
      <diagonal/>
    </border>
    <border>
      <left style="thin">
        <color theme="1" tint="0.499984740745262"/>
      </left>
      <right style="thin">
        <color theme="1" tint="0.499984740745262"/>
      </right>
      <top style="medium">
        <color auto="1"/>
      </top>
      <bottom style="medium">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style="thin">
        <color theme="1" tint="0.499984740745262"/>
      </right>
      <top style="medium">
        <color auto="1"/>
      </top>
      <bottom style="medium">
        <color auto="1"/>
      </bottom>
      <diagonal/>
    </border>
    <border>
      <left/>
      <right style="thin">
        <color auto="1"/>
      </right>
      <top style="medium">
        <color auto="1"/>
      </top>
      <bottom style="medium">
        <color auto="1"/>
      </bottom>
      <diagonal/>
    </border>
    <border>
      <left style="medium">
        <color theme="1" tint="0.499984740745262"/>
      </left>
      <right/>
      <top/>
      <bottom/>
      <diagonal/>
    </border>
    <border>
      <left style="thin">
        <color auto="1"/>
      </left>
      <right style="medium">
        <color auto="1"/>
      </right>
      <top/>
      <bottom style="medium">
        <color auto="1"/>
      </bottom>
      <diagonal/>
    </border>
  </borders>
  <cellStyleXfs count="56">
    <xf numFmtId="0" fontId="0" fillId="0" borderId="0"/>
    <xf numFmtId="43" fontId="22" fillId="0" borderId="0" applyFont="0" applyFill="0" applyBorder="0" applyAlignment="0" applyProtection="0"/>
    <xf numFmtId="167" fontId="15"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5" fillId="0" borderId="0" applyFont="0" applyFill="0" applyBorder="0" applyAlignment="0" applyProtection="0"/>
    <xf numFmtId="0" fontId="1" fillId="0" borderId="0"/>
    <xf numFmtId="0" fontId="15" fillId="0" borderId="0"/>
    <xf numFmtId="0" fontId="24" fillId="0" borderId="0"/>
    <xf numFmtId="0" fontId="22" fillId="0" borderId="0"/>
    <xf numFmtId="0" fontId="24" fillId="0" borderId="0"/>
    <xf numFmtId="0" fontId="22" fillId="0" borderId="0"/>
    <xf numFmtId="0" fontId="22" fillId="0" borderId="0"/>
    <xf numFmtId="0" fontId="1" fillId="0" borderId="0"/>
    <xf numFmtId="0" fontId="25" fillId="0" borderId="0"/>
    <xf numFmtId="0" fontId="24" fillId="0" borderId="0"/>
    <xf numFmtId="0" fontId="22" fillId="0" borderId="0"/>
    <xf numFmtId="0" fontId="25" fillId="0" borderId="0"/>
    <xf numFmtId="0" fontId="15" fillId="0" borderId="0"/>
    <xf numFmtId="0" fontId="15" fillId="0" borderId="0"/>
    <xf numFmtId="0" fontId="15" fillId="0" borderId="0"/>
    <xf numFmtId="0" fontId="15" fillId="0" borderId="0"/>
    <xf numFmtId="0" fontId="22" fillId="0" borderId="0"/>
    <xf numFmtId="0" fontId="22" fillId="0" borderId="0"/>
    <xf numFmtId="0" fontId="22" fillId="0" borderId="0"/>
    <xf numFmtId="9" fontId="15" fillId="0" borderId="0" applyFont="0" applyFill="0" applyBorder="0" applyAlignment="0" applyProtection="0"/>
  </cellStyleXfs>
  <cellXfs count="517">
    <xf numFmtId="0" fontId="0" fillId="0" borderId="0" xfId="0"/>
    <xf numFmtId="0" fontId="1" fillId="0" borderId="0" xfId="0" applyFont="1"/>
    <xf numFmtId="0" fontId="2" fillId="0" borderId="2" xfId="0" applyFont="1" applyBorder="1" applyAlignment="1" applyProtection="1">
      <alignment horizontal="center" vertical="center" wrapText="1"/>
      <protection locked="0"/>
    </xf>
    <xf numFmtId="0" fontId="2" fillId="2" borderId="4" xfId="39" applyFont="1" applyFill="1" applyBorder="1" applyAlignment="1">
      <alignment horizontal="center" vertical="center" wrapText="1"/>
    </xf>
    <xf numFmtId="0" fontId="3" fillId="0" borderId="1" xfId="39" applyFont="1" applyBorder="1" applyAlignment="1">
      <alignment horizontal="center" vertical="center"/>
    </xf>
    <xf numFmtId="0" fontId="3" fillId="0" borderId="3" xfId="39" applyFont="1" applyBorder="1" applyAlignment="1">
      <alignment horizontal="center" vertical="center"/>
    </xf>
    <xf numFmtId="0" fontId="3" fillId="0" borderId="4" xfId="39" applyFont="1" applyBorder="1" applyAlignment="1">
      <alignment horizontal="center" vertical="center" wrapText="1"/>
    </xf>
    <xf numFmtId="0" fontId="2" fillId="0" borderId="4" xfId="0" applyFont="1" applyBorder="1" applyAlignment="1" applyProtection="1">
      <alignment horizontal="left" vertical="center"/>
      <protection hidden="1"/>
    </xf>
    <xf numFmtId="0" fontId="2" fillId="0" borderId="4" xfId="0" applyFont="1" applyBorder="1" applyAlignment="1">
      <alignment horizontal="left" vertical="center" wrapText="1"/>
    </xf>
    <xf numFmtId="3" fontId="2" fillId="0" borderId="4" xfId="0" applyNumberFormat="1" applyFont="1" applyBorder="1" applyAlignment="1" applyProtection="1">
      <alignment horizontal="right" vertical="center" wrapText="1"/>
      <protection locked="0"/>
    </xf>
    <xf numFmtId="0" fontId="2" fillId="0" borderId="1" xfId="0" applyFont="1" applyBorder="1" applyAlignment="1" applyProtection="1">
      <alignment vertical="center"/>
      <protection hidden="1"/>
    </xf>
    <xf numFmtId="0" fontId="2" fillId="0" borderId="3"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3" xfId="0" applyFont="1" applyBorder="1" applyAlignment="1">
      <alignment horizontal="left" vertical="center" wrapText="1"/>
    </xf>
    <xf numFmtId="0" fontId="2" fillId="0" borderId="5" xfId="0" applyFont="1" applyBorder="1" applyAlignment="1" applyProtection="1">
      <alignment vertical="center"/>
      <protection hidden="1"/>
    </xf>
    <xf numFmtId="0" fontId="2" fillId="0" borderId="5" xfId="0" applyFont="1" applyBorder="1" applyAlignment="1">
      <alignment horizontal="left" vertical="center" wrapText="1"/>
    </xf>
    <xf numFmtId="4" fontId="2" fillId="0" borderId="5" xfId="0" applyNumberFormat="1" applyFont="1" applyBorder="1" applyAlignment="1" applyProtection="1">
      <alignment horizontal="right" vertical="center" wrapText="1"/>
      <protection locked="0"/>
    </xf>
    <xf numFmtId="4" fontId="2" fillId="0" borderId="4" xfId="0" applyNumberFormat="1" applyFont="1" applyBorder="1" applyAlignment="1" applyProtection="1">
      <alignment horizontal="right" vertical="center" wrapText="1"/>
      <protection locked="0"/>
    </xf>
    <xf numFmtId="0" fontId="1" fillId="0" borderId="0" xfId="39" applyFont="1"/>
    <xf numFmtId="0" fontId="4" fillId="0" borderId="0" xfId="40" applyFont="1"/>
    <xf numFmtId="0" fontId="5" fillId="0" borderId="0" xfId="40" applyFont="1"/>
    <xf numFmtId="0" fontId="4" fillId="3" borderId="0" xfId="40" applyFont="1" applyFill="1" applyAlignment="1">
      <alignment horizontal="right" vertical="center"/>
    </xf>
    <xf numFmtId="0" fontId="2" fillId="3" borderId="0" xfId="40" applyFont="1" applyFill="1" applyAlignment="1">
      <alignment horizontal="left" vertical="center"/>
    </xf>
    <xf numFmtId="0" fontId="6" fillId="3" borderId="0" xfId="40" applyFont="1" applyFill="1"/>
    <xf numFmtId="0" fontId="6" fillId="4" borderId="0" xfId="40" applyFont="1" applyFill="1" applyAlignment="1">
      <alignment horizontal="center" vertical="center"/>
    </xf>
    <xf numFmtId="0" fontId="6" fillId="4" borderId="0" xfId="40" applyFont="1" applyFill="1"/>
    <xf numFmtId="0" fontId="7" fillId="5" borderId="0" xfId="40" applyFont="1" applyFill="1"/>
    <xf numFmtId="0" fontId="4" fillId="0" borderId="0" xfId="40" applyFont="1" applyAlignment="1">
      <alignment horizontal="center"/>
    </xf>
    <xf numFmtId="3" fontId="5" fillId="0" borderId="0" xfId="40" applyNumberFormat="1" applyFont="1"/>
    <xf numFmtId="4" fontId="5" fillId="0" borderId="0" xfId="40" applyNumberFormat="1" applyFont="1"/>
    <xf numFmtId="0" fontId="4" fillId="6" borderId="1" xfId="46" applyFont="1" applyFill="1" applyBorder="1" applyAlignment="1">
      <alignment horizontal="center" vertical="center"/>
    </xf>
    <xf numFmtId="0" fontId="2" fillId="6" borderId="4" xfId="40" applyFont="1" applyFill="1" applyBorder="1" applyAlignment="1">
      <alignment horizontal="center" vertical="center"/>
    </xf>
    <xf numFmtId="0" fontId="3" fillId="0" borderId="4" xfId="46" applyFont="1" applyBorder="1" applyAlignment="1">
      <alignment horizontal="left" vertical="center" indent="1"/>
    </xf>
    <xf numFmtId="3" fontId="5" fillId="0" borderId="4" xfId="46" applyNumberFormat="1" applyFont="1" applyBorder="1" applyAlignment="1">
      <alignment horizontal="right" vertical="center" wrapText="1" indent="1"/>
    </xf>
    <xf numFmtId="0" fontId="3" fillId="0" borderId="6" xfId="46" applyFont="1" applyBorder="1" applyAlignment="1">
      <alignment horizontal="left" vertical="center" indent="1"/>
    </xf>
    <xf numFmtId="4" fontId="5" fillId="0" borderId="6" xfId="46" applyNumberFormat="1" applyFont="1" applyBorder="1" applyAlignment="1">
      <alignment horizontal="right" vertical="center" wrapText="1" indent="1"/>
    </xf>
    <xf numFmtId="0" fontId="5" fillId="0" borderId="0" xfId="46" applyFont="1" applyAlignment="1">
      <alignment horizontal="left" vertical="center"/>
    </xf>
    <xf numFmtId="4" fontId="5" fillId="0" borderId="0" xfId="46" applyNumberFormat="1" applyFont="1" applyAlignment="1">
      <alignment horizontal="right" vertical="center" indent="1"/>
    </xf>
    <xf numFmtId="0" fontId="4" fillId="6" borderId="7" xfId="46" applyFont="1" applyFill="1" applyBorder="1" applyAlignment="1">
      <alignment horizontal="center" vertical="center"/>
    </xf>
    <xf numFmtId="3" fontId="5" fillId="0" borderId="3" xfId="46" applyNumberFormat="1" applyFont="1" applyBorder="1" applyAlignment="1">
      <alignment horizontal="right" vertical="center" wrapText="1" indent="1"/>
    </xf>
    <xf numFmtId="0" fontId="5" fillId="0" borderId="0" xfId="45" applyFont="1"/>
    <xf numFmtId="0" fontId="1" fillId="0" borderId="0" xfId="0" applyFont="1" applyProtection="1">
      <protection locked="0"/>
    </xf>
    <xf numFmtId="4" fontId="1" fillId="0" borderId="0" xfId="0" applyNumberFormat="1" applyFont="1" applyProtection="1">
      <protection locked="0"/>
    </xf>
    <xf numFmtId="0" fontId="2" fillId="2" borderId="2" xfId="44" applyFont="1" applyFill="1" applyBorder="1" applyAlignment="1" applyProtection="1">
      <alignment horizontal="center" vertical="center" wrapText="1"/>
      <protection locked="0"/>
    </xf>
    <xf numFmtId="0" fontId="2" fillId="2" borderId="10" xfId="44" applyFont="1" applyFill="1" applyBorder="1" applyAlignment="1">
      <alignment horizontal="center" vertical="center"/>
    </xf>
    <xf numFmtId="4" fontId="2" fillId="2" borderId="3" xfId="44" applyNumberFormat="1" applyFont="1" applyFill="1" applyBorder="1" applyAlignment="1">
      <alignment horizontal="center" vertical="center" wrapText="1"/>
    </xf>
    <xf numFmtId="4" fontId="2" fillId="2" borderId="4" xfId="44" applyNumberFormat="1" applyFont="1" applyFill="1" applyBorder="1" applyAlignment="1">
      <alignment horizontal="center" vertical="center" wrapText="1"/>
    </xf>
    <xf numFmtId="4" fontId="2" fillId="2" borderId="1" xfId="44" applyNumberFormat="1" applyFont="1" applyFill="1" applyBorder="1" applyAlignment="1">
      <alignment horizontal="center" vertical="center" wrapText="1"/>
    </xf>
    <xf numFmtId="0" fontId="2" fillId="0" borderId="0" xfId="44" applyFont="1" applyAlignment="1">
      <alignment horizontal="center" vertical="center"/>
    </xf>
    <xf numFmtId="0" fontId="2" fillId="0" borderId="12" xfId="44" applyFont="1" applyBorder="1" applyAlignment="1">
      <alignment horizontal="center" vertical="center" wrapText="1"/>
    </xf>
    <xf numFmtId="0" fontId="2" fillId="0" borderId="0" xfId="44" applyFont="1"/>
    <xf numFmtId="3" fontId="2" fillId="0" borderId="12" xfId="0" applyNumberFormat="1" applyFont="1" applyBorder="1" applyAlignment="1" applyProtection="1">
      <alignment horizontal="right"/>
      <protection locked="0"/>
    </xf>
    <xf numFmtId="0" fontId="2" fillId="0" borderId="0" xfId="37" applyFont="1" applyAlignment="1" applyProtection="1">
      <alignment horizontal="left" vertical="top" indent="1"/>
      <protection hidden="1"/>
    </xf>
    <xf numFmtId="3" fontId="2" fillId="0" borderId="12" xfId="0" applyNumberFormat="1" applyFont="1" applyBorder="1" applyProtection="1">
      <protection locked="0"/>
    </xf>
    <xf numFmtId="0" fontId="9" fillId="0" borderId="0" xfId="0" applyFont="1" applyAlignment="1" applyProtection="1">
      <alignment horizontal="left"/>
      <protection locked="0" hidden="1"/>
    </xf>
    <xf numFmtId="0" fontId="3" fillId="0" borderId="0" xfId="0" applyFont="1" applyAlignment="1">
      <alignment horizontal="left" indent="2"/>
    </xf>
    <xf numFmtId="3" fontId="3" fillId="0" borderId="12" xfId="0" applyNumberFormat="1" applyFont="1" applyBorder="1" applyProtection="1">
      <protection locked="0"/>
    </xf>
    <xf numFmtId="3" fontId="3" fillId="0" borderId="12" xfId="0" applyNumberFormat="1" applyFont="1" applyBorder="1" applyAlignment="1" applyProtection="1">
      <alignment horizontal="right"/>
      <protection locked="0"/>
    </xf>
    <xf numFmtId="0" fontId="10" fillId="0" borderId="3" xfId="0" applyFont="1" applyBorder="1" applyAlignment="1">
      <alignment horizontal="center"/>
    </xf>
    <xf numFmtId="3" fontId="2" fillId="0" borderId="4" xfId="0" applyNumberFormat="1" applyFont="1" applyBorder="1" applyProtection="1">
      <protection locked="0"/>
    </xf>
    <xf numFmtId="0" fontId="1" fillId="0" borderId="0" xfId="36" applyProtection="1">
      <protection locked="0"/>
    </xf>
    <xf numFmtId="168" fontId="2" fillId="2" borderId="4" xfId="13" applyNumberFormat="1" applyFont="1" applyFill="1" applyBorder="1" applyAlignment="1" applyProtection="1">
      <alignment horizontal="center" vertical="center" wrapText="1"/>
    </xf>
    <xf numFmtId="168" fontId="3" fillId="0" borderId="4" xfId="13" applyNumberFormat="1" applyFont="1" applyFill="1" applyBorder="1" applyAlignment="1" applyProtection="1">
      <alignment horizontal="left" vertical="center"/>
      <protection locked="0"/>
    </xf>
    <xf numFmtId="3" fontId="3" fillId="0" borderId="4" xfId="13" applyNumberFormat="1" applyFont="1" applyFill="1" applyBorder="1" applyAlignment="1" applyProtection="1">
      <alignment horizontal="center" vertical="center"/>
      <protection locked="0"/>
    </xf>
    <xf numFmtId="168" fontId="3" fillId="0" borderId="4" xfId="13" applyNumberFormat="1" applyFont="1" applyFill="1" applyBorder="1" applyAlignment="1" applyProtection="1">
      <alignment horizontal="center" vertical="center"/>
      <protection locked="0"/>
    </xf>
    <xf numFmtId="0" fontId="3" fillId="0" borderId="4" xfId="36" applyFont="1" applyBorder="1" applyAlignment="1" applyProtection="1">
      <alignment horizontal="left"/>
      <protection locked="0"/>
    </xf>
    <xf numFmtId="3" fontId="3" fillId="0" borderId="4" xfId="36" applyNumberFormat="1" applyFont="1" applyBorder="1" applyAlignment="1" applyProtection="1">
      <alignment horizontal="right"/>
      <protection locked="0"/>
    </xf>
    <xf numFmtId="0" fontId="3" fillId="0" borderId="4" xfId="36" applyFont="1" applyBorder="1" applyAlignment="1" applyProtection="1">
      <alignment horizontal="center"/>
      <protection locked="0"/>
    </xf>
    <xf numFmtId="3" fontId="2" fillId="0" borderId="4" xfId="36" applyNumberFormat="1" applyFont="1" applyBorder="1" applyAlignment="1" applyProtection="1">
      <alignment horizontal="right"/>
      <protection locked="0"/>
    </xf>
    <xf numFmtId="0" fontId="2" fillId="0" borderId="2" xfId="36" applyFont="1" applyBorder="1" applyAlignment="1" applyProtection="1">
      <alignment horizontal="left"/>
      <protection locked="0"/>
    </xf>
    <xf numFmtId="4" fontId="2" fillId="0" borderId="2" xfId="36" applyNumberFormat="1" applyFont="1" applyBorder="1" applyAlignment="1" applyProtection="1">
      <alignment horizontal="right"/>
      <protection locked="0"/>
    </xf>
    <xf numFmtId="0" fontId="2" fillId="0" borderId="4" xfId="36" applyFont="1" applyBorder="1" applyAlignment="1" applyProtection="1">
      <alignment horizontal="left"/>
      <protection locked="0"/>
    </xf>
    <xf numFmtId="3" fontId="2" fillId="0" borderId="2" xfId="36" applyNumberFormat="1" applyFont="1" applyBorder="1" applyAlignment="1" applyProtection="1">
      <alignment horizontal="right"/>
      <protection locked="0"/>
    </xf>
    <xf numFmtId="4" fontId="1" fillId="0" borderId="0" xfId="36" applyNumberFormat="1" applyProtection="1">
      <protection locked="0"/>
    </xf>
    <xf numFmtId="0" fontId="11" fillId="0" borderId="0" xfId="36" applyFont="1" applyProtection="1">
      <protection locked="0"/>
    </xf>
    <xf numFmtId="0" fontId="0" fillId="0" borderId="0" xfId="0" applyProtection="1">
      <protection locked="0"/>
    </xf>
    <xf numFmtId="168" fontId="2" fillId="2" borderId="7" xfId="13" applyNumberFormat="1" applyFont="1" applyFill="1" applyBorder="1" applyAlignment="1" applyProtection="1">
      <alignment horizontal="center" vertical="center" wrapText="1"/>
    </xf>
    <xf numFmtId="168" fontId="2" fillId="2" borderId="1" xfId="13" applyNumberFormat="1" applyFont="1" applyFill="1" applyBorder="1" applyAlignment="1" applyProtection="1">
      <alignment horizontal="center" vertical="center" wrapText="1"/>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0" fontId="2" fillId="0" borderId="4" xfId="0" applyFont="1" applyBorder="1" applyAlignment="1" applyProtection="1">
      <alignment horizontal="left"/>
      <protection locked="0"/>
    </xf>
    <xf numFmtId="3" fontId="2" fillId="0" borderId="4" xfId="0" applyNumberFormat="1" applyFont="1" applyBorder="1" applyAlignment="1" applyProtection="1">
      <alignment horizontal="right"/>
      <protection locked="0"/>
    </xf>
    <xf numFmtId="3" fontId="12" fillId="0" borderId="4" xfId="0" applyNumberFormat="1" applyFont="1" applyBorder="1" applyAlignment="1" applyProtection="1">
      <alignment horizontal="right"/>
      <protection locked="0"/>
    </xf>
    <xf numFmtId="0" fontId="2" fillId="0" borderId="2" xfId="0" applyFont="1" applyBorder="1" applyAlignment="1" applyProtection="1">
      <alignment horizontal="left"/>
      <protection locked="0"/>
    </xf>
    <xf numFmtId="4" fontId="2" fillId="0" borderId="2" xfId="0" applyNumberFormat="1" applyFont="1" applyBorder="1" applyAlignment="1" applyProtection="1">
      <alignment horizontal="right"/>
      <protection locked="0"/>
    </xf>
    <xf numFmtId="3" fontId="2" fillId="0" borderId="2" xfId="0" applyNumberFormat="1" applyFont="1" applyBorder="1" applyAlignment="1" applyProtection="1">
      <alignment horizontal="right"/>
      <protection locked="0"/>
    </xf>
    <xf numFmtId="0" fontId="3" fillId="0" borderId="4" xfId="0" applyFont="1" applyBorder="1" applyAlignment="1" applyProtection="1">
      <alignment horizontal="center"/>
      <protection locked="0"/>
    </xf>
    <xf numFmtId="0" fontId="3" fillId="0" borderId="0" xfId="0" applyFont="1" applyProtection="1">
      <protection locked="0"/>
    </xf>
    <xf numFmtId="0" fontId="13" fillId="0" borderId="0" xfId="0" applyFont="1" applyProtection="1">
      <protection locked="0"/>
    </xf>
    <xf numFmtId="0" fontId="2" fillId="2" borderId="8" xfId="44" applyFont="1" applyFill="1" applyBorder="1" applyAlignment="1">
      <alignment vertical="center"/>
    </xf>
    <xf numFmtId="0" fontId="2" fillId="2" borderId="1" xfId="44" applyFont="1" applyFill="1" applyBorder="1" applyAlignment="1" applyProtection="1">
      <alignment vertical="center" wrapText="1"/>
      <protection locked="0"/>
    </xf>
    <xf numFmtId="0" fontId="2" fillId="2" borderId="2" xfId="44" applyFont="1" applyFill="1" applyBorder="1" applyAlignment="1" applyProtection="1">
      <alignment vertical="center" wrapText="1"/>
      <protection locked="0"/>
    </xf>
    <xf numFmtId="0" fontId="2" fillId="2" borderId="3" xfId="44" applyFont="1" applyFill="1" applyBorder="1" applyAlignment="1" applyProtection="1">
      <alignment vertical="center" wrapText="1"/>
      <protection locked="0"/>
    </xf>
    <xf numFmtId="0" fontId="2" fillId="0" borderId="0" xfId="44" applyFont="1" applyAlignment="1">
      <alignment vertical="center"/>
    </xf>
    <xf numFmtId="0" fontId="2" fillId="0" borderId="13" xfId="0" applyFont="1" applyBorder="1" applyAlignment="1">
      <alignment horizontal="left" vertical="center"/>
    </xf>
    <xf numFmtId="0" fontId="3" fillId="0" borderId="0" xfId="0" applyFont="1" applyAlignment="1">
      <alignment horizontal="left" wrapText="1" indent="1"/>
    </xf>
    <xf numFmtId="0" fontId="2" fillId="0" borderId="2" xfId="0" applyFont="1" applyBorder="1" applyAlignment="1" applyProtection="1">
      <alignment horizontal="center"/>
      <protection locked="0"/>
    </xf>
    <xf numFmtId="0" fontId="2" fillId="0" borderId="13" xfId="0" applyFont="1" applyBorder="1" applyAlignment="1">
      <alignment horizontal="left"/>
    </xf>
    <xf numFmtId="3" fontId="2" fillId="0" borderId="9" xfId="0" applyNumberFormat="1" applyFont="1" applyBorder="1" applyProtection="1">
      <protection locked="0"/>
    </xf>
    <xf numFmtId="0" fontId="3" fillId="0" borderId="0" xfId="0" applyFont="1" applyAlignment="1">
      <alignment horizontal="left" indent="1"/>
    </xf>
    <xf numFmtId="0" fontId="9" fillId="0" borderId="13" xfId="0" applyFont="1" applyBorder="1" applyAlignment="1">
      <alignment horizontal="center" vertical="center" wrapText="1"/>
    </xf>
    <xf numFmtId="0" fontId="14" fillId="0" borderId="13"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indent="1"/>
    </xf>
    <xf numFmtId="3" fontId="3" fillId="0" borderId="11" xfId="0" applyNumberFormat="1" applyFont="1" applyBorder="1" applyProtection="1">
      <protection locked="0"/>
    </xf>
    <xf numFmtId="0" fontId="2" fillId="0" borderId="5" xfId="0" applyFont="1" applyBorder="1" applyAlignment="1" applyProtection="1">
      <alignment horizontal="center"/>
      <protection locked="0"/>
    </xf>
    <xf numFmtId="3" fontId="2" fillId="0" borderId="11" xfId="0" applyNumberFormat="1" applyFont="1" applyBorder="1" applyProtection="1">
      <protection locked="0"/>
    </xf>
    <xf numFmtId="0" fontId="2" fillId="0" borderId="0" xfId="0" applyFont="1"/>
    <xf numFmtId="0" fontId="2" fillId="0" borderId="10" xfId="0" applyFont="1" applyBorder="1"/>
    <xf numFmtId="0" fontId="3" fillId="0" borderId="5" xfId="0" applyFont="1" applyBorder="1"/>
    <xf numFmtId="0" fontId="3" fillId="0" borderId="8" xfId="44" applyFont="1" applyBorder="1" applyAlignment="1">
      <alignment horizontal="left" vertical="center" indent="1"/>
    </xf>
    <xf numFmtId="4" fontId="3" fillId="0" borderId="9" xfId="44" applyNumberFormat="1" applyFont="1" applyBorder="1" applyAlignment="1">
      <alignment horizontal="center" vertical="center" wrapText="1"/>
    </xf>
    <xf numFmtId="0" fontId="3" fillId="0" borderId="10" xfId="0" applyFont="1" applyBorder="1" applyAlignment="1" applyProtection="1">
      <alignment horizontal="left" indent="1"/>
      <protection locked="0"/>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8" fillId="0" borderId="0" xfId="39" applyFont="1" applyAlignment="1" applyProtection="1">
      <alignment vertical="top"/>
      <protection locked="0"/>
    </xf>
    <xf numFmtId="0" fontId="1" fillId="0" borderId="0" xfId="39" applyFont="1" applyAlignment="1" applyProtection="1">
      <alignment horizontal="center" vertical="top"/>
      <protection locked="0"/>
    </xf>
    <xf numFmtId="0" fontId="1" fillId="0" borderId="0" xfId="39" applyFont="1" applyAlignment="1" applyProtection="1">
      <alignment vertical="top"/>
      <protection locked="0"/>
    </xf>
    <xf numFmtId="0" fontId="2" fillId="2" borderId="9" xfId="39" applyFont="1" applyFill="1" applyBorder="1" applyAlignment="1">
      <alignment vertical="center"/>
    </xf>
    <xf numFmtId="0" fontId="2" fillId="2" borderId="12" xfId="39" applyFont="1" applyFill="1" applyBorder="1" applyAlignment="1">
      <alignment horizontal="center" vertical="center"/>
    </xf>
    <xf numFmtId="0" fontId="2" fillId="2" borderId="3" xfId="39" applyFont="1" applyFill="1" applyBorder="1" applyAlignment="1">
      <alignment horizontal="center" vertical="center" wrapText="1"/>
    </xf>
    <xf numFmtId="0" fontId="2" fillId="2" borderId="1" xfId="39" applyFont="1" applyFill="1" applyBorder="1" applyAlignment="1">
      <alignment horizontal="center" vertical="center" wrapText="1"/>
    </xf>
    <xf numFmtId="0" fontId="1" fillId="0" borderId="0" xfId="39" applyFont="1" applyAlignment="1" applyProtection="1">
      <alignment horizontal="left" vertical="top" wrapText="1" indent="1"/>
      <protection locked="0"/>
    </xf>
    <xf numFmtId="3" fontId="1" fillId="0" borderId="9" xfId="39" applyNumberFormat="1" applyFont="1" applyBorder="1" applyAlignment="1" applyProtection="1">
      <alignment vertical="top"/>
      <protection locked="0"/>
    </xf>
    <xf numFmtId="49" fontId="9" fillId="0" borderId="0" xfId="39" applyNumberFormat="1" applyFont="1" applyAlignment="1" applyProtection="1">
      <alignment vertical="top"/>
      <protection locked="0"/>
    </xf>
    <xf numFmtId="0" fontId="3" fillId="0" borderId="0" xfId="39" applyFont="1" applyAlignment="1" applyProtection="1">
      <alignment horizontal="left" vertical="top" wrapText="1" indent="1"/>
      <protection locked="0"/>
    </xf>
    <xf numFmtId="3" fontId="1" fillId="0" borderId="12" xfId="39" applyNumberFormat="1" applyFont="1" applyBorder="1" applyAlignment="1" applyProtection="1">
      <alignment vertical="top"/>
      <protection locked="0"/>
    </xf>
    <xf numFmtId="3" fontId="1" fillId="0" borderId="11" xfId="39" applyNumberFormat="1" applyFont="1" applyBorder="1" applyAlignment="1" applyProtection="1">
      <alignment vertical="top"/>
      <protection locked="0"/>
    </xf>
    <xf numFmtId="0" fontId="2" fillId="0" borderId="2" xfId="39" applyFont="1" applyBorder="1" applyAlignment="1" applyProtection="1">
      <alignment horizontal="left" vertical="top" indent="3"/>
      <protection locked="0"/>
    </xf>
    <xf numFmtId="3" fontId="3" fillId="0" borderId="4" xfId="39" applyNumberFormat="1" applyFont="1" applyBorder="1" applyAlignment="1" applyProtection="1">
      <alignment vertical="top"/>
      <protection locked="0"/>
    </xf>
    <xf numFmtId="3" fontId="3" fillId="0" borderId="2" xfId="39" applyNumberFormat="1" applyFont="1" applyBorder="1" applyAlignment="1" applyProtection="1">
      <alignment vertical="top"/>
      <protection locked="0"/>
    </xf>
    <xf numFmtId="3" fontId="3" fillId="0" borderId="9" xfId="39" applyNumberFormat="1" applyFont="1" applyBorder="1" applyAlignment="1" applyProtection="1">
      <alignment vertical="top"/>
      <protection locked="0"/>
    </xf>
    <xf numFmtId="0" fontId="3" fillId="0" borderId="6" xfId="39" applyFont="1" applyBorder="1" applyAlignment="1" applyProtection="1">
      <alignment vertical="top"/>
      <protection locked="0"/>
    </xf>
    <xf numFmtId="4" fontId="3" fillId="0" borderId="6" xfId="39" applyNumberFormat="1" applyFont="1" applyBorder="1" applyAlignment="1" applyProtection="1">
      <alignment vertical="top"/>
      <protection locked="0"/>
    </xf>
    <xf numFmtId="4" fontId="3" fillId="0" borderId="8" xfId="39" applyNumberFormat="1" applyFont="1" applyBorder="1" applyAlignment="1" applyProtection="1">
      <alignment vertical="top"/>
      <protection locked="0"/>
    </xf>
    <xf numFmtId="4" fontId="2" fillId="0" borderId="1" xfId="39" applyNumberFormat="1" applyFont="1" applyBorder="1" applyAlignment="1" applyProtection="1">
      <alignment vertical="top"/>
      <protection locked="0"/>
    </xf>
    <xf numFmtId="4" fontId="2" fillId="0" borderId="2" xfId="39" applyNumberFormat="1" applyFont="1" applyBorder="1" applyAlignment="1" applyProtection="1">
      <alignment vertical="top"/>
      <protection locked="0"/>
    </xf>
    <xf numFmtId="4" fontId="3" fillId="0" borderId="11" xfId="39" applyNumberFormat="1" applyFont="1" applyBorder="1" applyAlignment="1" applyProtection="1">
      <alignment vertical="top"/>
      <protection locked="0"/>
    </xf>
    <xf numFmtId="0" fontId="2" fillId="2" borderId="9" xfId="39" applyFont="1" applyFill="1" applyBorder="1" applyAlignment="1">
      <alignment vertical="center" wrapText="1"/>
    </xf>
    <xf numFmtId="0" fontId="2" fillId="2" borderId="12" xfId="39" applyFont="1" applyFill="1" applyBorder="1" applyAlignment="1">
      <alignment horizontal="center" vertical="center" wrapText="1"/>
    </xf>
    <xf numFmtId="0" fontId="2" fillId="0" borderId="13" xfId="39" applyFont="1" applyBorder="1" applyAlignment="1">
      <alignment horizontal="left" vertical="top" indent="1"/>
    </xf>
    <xf numFmtId="3" fontId="2" fillId="0" borderId="9" xfId="39" applyNumberFormat="1" applyFont="1" applyBorder="1" applyAlignment="1" applyProtection="1">
      <alignment vertical="top"/>
      <protection locked="0"/>
    </xf>
    <xf numFmtId="0" fontId="3" fillId="0" borderId="0" xfId="39" applyFont="1" applyAlignment="1">
      <alignment horizontal="left" vertical="top" wrapText="1" indent="2"/>
    </xf>
    <xf numFmtId="3" fontId="3" fillId="0" borderId="12" xfId="39" applyNumberFormat="1" applyFont="1" applyBorder="1" applyAlignment="1" applyProtection="1">
      <alignment vertical="top"/>
      <protection locked="0"/>
    </xf>
    <xf numFmtId="0" fontId="3" fillId="0" borderId="0" xfId="39" applyFont="1" applyAlignment="1">
      <alignment horizontal="left" vertical="top" wrapText="1"/>
    </xf>
    <xf numFmtId="0" fontId="2" fillId="0" borderId="13" xfId="39" applyFont="1" applyBorder="1" applyAlignment="1">
      <alignment horizontal="left" vertical="top" wrapText="1" indent="1"/>
    </xf>
    <xf numFmtId="3" fontId="2" fillId="0" borderId="12" xfId="39" applyNumberFormat="1" applyFont="1" applyBorder="1" applyAlignment="1" applyProtection="1">
      <alignment vertical="top"/>
      <protection locked="0"/>
    </xf>
    <xf numFmtId="0" fontId="2" fillId="0" borderId="2" xfId="39" applyFont="1" applyBorder="1" applyAlignment="1">
      <alignment horizontal="center" vertical="top" wrapText="1"/>
    </xf>
    <xf numFmtId="4" fontId="2" fillId="0" borderId="3" xfId="39" applyNumberFormat="1" applyFont="1" applyBorder="1" applyAlignment="1" applyProtection="1">
      <alignment vertical="top"/>
      <protection locked="0"/>
    </xf>
    <xf numFmtId="0" fontId="0" fillId="0" borderId="0" xfId="39" applyFont="1" applyAlignment="1" applyProtection="1">
      <alignment vertical="top"/>
      <protection locked="0"/>
    </xf>
    <xf numFmtId="0" fontId="2" fillId="0" borderId="0" xfId="37" applyFont="1" applyProtection="1">
      <protection locked="0"/>
    </xf>
    <xf numFmtId="0" fontId="3" fillId="0" borderId="0" xfId="37" applyFont="1" applyAlignment="1" applyProtection="1">
      <alignment vertical="top" wrapText="1"/>
      <protection locked="0"/>
    </xf>
    <xf numFmtId="4" fontId="3" fillId="0" borderId="0" xfId="37" applyNumberFormat="1" applyFont="1" applyAlignment="1" applyProtection="1">
      <alignment vertical="top" wrapText="1"/>
      <protection locked="0"/>
    </xf>
    <xf numFmtId="0" fontId="3" fillId="0" borderId="0" xfId="37" applyFont="1" applyProtection="1">
      <protection locked="0"/>
    </xf>
    <xf numFmtId="0" fontId="2" fillId="2" borderId="4" xfId="37" applyFont="1" applyFill="1" applyBorder="1" applyAlignment="1">
      <alignment horizontal="center" vertical="center" wrapText="1"/>
    </xf>
    <xf numFmtId="4" fontId="2" fillId="2" borderId="4" xfId="37" applyNumberFormat="1" applyFont="1" applyFill="1" applyBorder="1" applyAlignment="1">
      <alignment horizontal="center" vertical="center" wrapText="1"/>
    </xf>
    <xf numFmtId="0" fontId="2" fillId="0" borderId="4" xfId="37" applyFont="1" applyBorder="1" applyAlignment="1">
      <alignment horizontal="left" vertical="top" wrapText="1" indent="1"/>
    </xf>
    <xf numFmtId="0" fontId="3" fillId="0" borderId="4" xfId="37" applyFont="1" applyBorder="1" applyAlignment="1" applyProtection="1">
      <alignment horizontal="center" vertical="top" wrapText="1"/>
      <protection locked="0"/>
    </xf>
    <xf numFmtId="3" fontId="2" fillId="0" borderId="4" xfId="37" applyNumberFormat="1" applyFont="1" applyBorder="1" applyAlignment="1" applyProtection="1">
      <alignment horizontal="right" vertical="top" wrapText="1"/>
      <protection locked="0"/>
    </xf>
    <xf numFmtId="0" fontId="2" fillId="0" borderId="4" xfId="37" applyFont="1" applyBorder="1" applyAlignment="1">
      <alignment horizontal="center" vertical="top" wrapText="1"/>
    </xf>
    <xf numFmtId="0" fontId="2" fillId="0" borderId="4" xfId="37" applyFont="1" applyBorder="1" applyAlignment="1">
      <alignment horizontal="left" vertical="top" wrapText="1" indent="2"/>
    </xf>
    <xf numFmtId="3" fontId="2" fillId="0" borderId="4" xfId="37" applyNumberFormat="1" applyFont="1" applyBorder="1" applyAlignment="1" applyProtection="1">
      <alignment vertical="top" wrapText="1"/>
      <protection locked="0"/>
    </xf>
    <xf numFmtId="4" fontId="3" fillId="0" borderId="4" xfId="37" applyNumberFormat="1" applyFont="1" applyBorder="1" applyAlignment="1">
      <alignment horizontal="left" vertical="top" wrapText="1" indent="3"/>
    </xf>
    <xf numFmtId="3" fontId="3" fillId="0" borderId="4" xfId="37" applyNumberFormat="1" applyFont="1" applyBorder="1" applyAlignment="1" applyProtection="1">
      <alignment vertical="top" wrapText="1"/>
      <protection locked="0"/>
    </xf>
    <xf numFmtId="4" fontId="3" fillId="0" borderId="4" xfId="37" applyNumberFormat="1" applyFont="1" applyBorder="1" applyAlignment="1">
      <alignment horizontal="left" vertical="top" wrapText="1"/>
    </xf>
    <xf numFmtId="0" fontId="2" fillId="0" borderId="4" xfId="37" applyFont="1" applyBorder="1" applyAlignment="1">
      <alignment vertical="top" wrapText="1"/>
    </xf>
    <xf numFmtId="0" fontId="3" fillId="0" borderId="4" xfId="37" applyFont="1" applyBorder="1" applyAlignment="1">
      <alignment vertical="top" wrapText="1"/>
    </xf>
    <xf numFmtId="3" fontId="3" fillId="0" borderId="4" xfId="37" applyNumberFormat="1" applyFont="1" applyBorder="1" applyAlignment="1" applyProtection="1">
      <alignment horizontal="center" vertical="top" wrapText="1"/>
      <protection locked="0"/>
    </xf>
    <xf numFmtId="0" fontId="2" fillId="0" borderId="4" xfId="37" applyFont="1" applyBorder="1" applyAlignment="1">
      <alignment horizontal="left" vertical="top" wrapText="1"/>
    </xf>
    <xf numFmtId="0" fontId="3" fillId="0" borderId="4" xfId="37" applyFont="1" applyBorder="1" applyAlignment="1">
      <alignment horizontal="center" vertical="top" wrapText="1"/>
    </xf>
    <xf numFmtId="4" fontId="3" fillId="0" borderId="4" xfId="37" applyNumberFormat="1" applyFont="1" applyBorder="1" applyAlignment="1">
      <alignment vertical="top" wrapText="1"/>
    </xf>
    <xf numFmtId="0" fontId="2" fillId="0" borderId="4" xfId="37" applyFont="1" applyBorder="1" applyAlignment="1">
      <alignment horizontal="left" vertical="top" indent="1"/>
    </xf>
    <xf numFmtId="0" fontId="2" fillId="0" borderId="4" xfId="37" applyFont="1" applyBorder="1" applyAlignment="1">
      <alignment horizontal="left" vertical="top" indent="2"/>
    </xf>
    <xf numFmtId="0" fontId="3" fillId="0" borderId="4" xfId="37" applyFont="1" applyBorder="1" applyAlignment="1">
      <alignment horizontal="left" vertical="top" indent="2"/>
    </xf>
    <xf numFmtId="3" fontId="3" fillId="0" borderId="4" xfId="37" applyNumberFormat="1" applyFont="1" applyBorder="1" applyAlignment="1" applyProtection="1">
      <alignment wrapText="1"/>
      <protection locked="0"/>
    </xf>
    <xf numFmtId="0" fontId="15" fillId="0" borderId="0" xfId="37" applyAlignment="1" applyProtection="1">
      <alignment horizontal="left" vertical="top" indent="1"/>
      <protection locked="0"/>
    </xf>
    <xf numFmtId="0" fontId="2" fillId="2" borderId="1" xfId="37" applyFont="1" applyFill="1" applyBorder="1" applyAlignment="1">
      <alignment horizontal="center" vertical="center" wrapText="1"/>
    </xf>
    <xf numFmtId="0" fontId="9" fillId="0" borderId="0" xfId="37" applyFont="1" applyAlignment="1" applyProtection="1">
      <alignment horizontal="center" vertical="center"/>
      <protection locked="0"/>
    </xf>
    <xf numFmtId="0" fontId="3" fillId="0" borderId="4" xfId="37" applyFont="1" applyBorder="1" applyAlignment="1">
      <alignment horizontal="left" vertical="top" wrapText="1" indent="3"/>
    </xf>
    <xf numFmtId="0" fontId="16" fillId="0" borderId="0" xfId="37" applyFont="1" applyAlignment="1" applyProtection="1">
      <alignment horizontal="center" vertical="center"/>
      <protection locked="0"/>
    </xf>
    <xf numFmtId="0" fontId="3" fillId="0" borderId="4" xfId="37" applyFont="1" applyBorder="1" applyAlignment="1">
      <alignment horizontal="left" vertical="top" wrapText="1"/>
    </xf>
    <xf numFmtId="49" fontId="9" fillId="0" borderId="0" xfId="37" applyNumberFormat="1" applyFont="1" applyAlignment="1" applyProtection="1">
      <alignment horizontal="center" vertical="center"/>
      <protection locked="0"/>
    </xf>
    <xf numFmtId="3" fontId="3" fillId="0" borderId="4" xfId="37" applyNumberFormat="1" applyFont="1" applyBorder="1" applyAlignment="1">
      <alignment horizontal="center" vertical="top" wrapText="1"/>
    </xf>
    <xf numFmtId="3" fontId="3" fillId="0" borderId="4" xfId="37" applyNumberFormat="1" applyFont="1" applyBorder="1" applyAlignment="1">
      <alignment horizontal="center" vertical="top"/>
    </xf>
    <xf numFmtId="0" fontId="3" fillId="0" borderId="0" xfId="37" applyFont="1" applyAlignment="1" applyProtection="1">
      <alignment horizontal="center" vertical="top"/>
      <protection locked="0"/>
    </xf>
    <xf numFmtId="0" fontId="2" fillId="0" borderId="0" xfId="37" applyFont="1" applyAlignment="1" applyProtection="1">
      <alignment vertical="top"/>
      <protection locked="0"/>
    </xf>
    <xf numFmtId="4" fontId="3" fillId="0" borderId="0" xfId="37" applyNumberFormat="1" applyFont="1" applyAlignment="1" applyProtection="1">
      <alignment vertical="top"/>
      <protection locked="0"/>
    </xf>
    <xf numFmtId="0" fontId="3" fillId="0" borderId="0" xfId="37" applyFont="1" applyAlignment="1" applyProtection="1">
      <alignment vertical="top"/>
      <protection locked="0"/>
    </xf>
    <xf numFmtId="0" fontId="2" fillId="2" borderId="1" xfId="37" applyFont="1" applyFill="1" applyBorder="1" applyAlignment="1">
      <alignment horizontal="center" vertical="center"/>
    </xf>
    <xf numFmtId="0" fontId="2" fillId="2" borderId="4" xfId="37" applyFont="1" applyFill="1" applyBorder="1" applyAlignment="1">
      <alignment horizontal="center" vertical="center"/>
    </xf>
    <xf numFmtId="169" fontId="2" fillId="0" borderId="4" xfId="13" applyNumberFormat="1" applyFont="1" applyFill="1" applyBorder="1" applyAlignment="1" applyProtection="1">
      <alignment vertical="top" wrapText="1"/>
      <protection locked="0"/>
    </xf>
    <xf numFmtId="169" fontId="3" fillId="0" borderId="4" xfId="13" applyNumberFormat="1" applyFont="1" applyFill="1" applyBorder="1" applyAlignment="1" applyProtection="1">
      <alignment vertical="top" wrapText="1"/>
      <protection locked="0"/>
    </xf>
    <xf numFmtId="168" fontId="2" fillId="2" borderId="4" xfId="13" applyNumberFormat="1" applyFont="1" applyFill="1" applyBorder="1" applyAlignment="1">
      <alignment horizontal="center" vertical="center" wrapText="1"/>
    </xf>
    <xf numFmtId="0" fontId="2" fillId="0" borderId="4" xfId="37" applyFont="1" applyBorder="1" applyAlignment="1">
      <alignment horizontal="center" vertical="center" wrapText="1"/>
    </xf>
    <xf numFmtId="168" fontId="3" fillId="0" borderId="4" xfId="13" applyNumberFormat="1" applyFont="1" applyBorder="1" applyAlignment="1">
      <alignment horizontal="center" vertical="center" wrapText="1"/>
    </xf>
    <xf numFmtId="3" fontId="2" fillId="0" borderId="4" xfId="37" applyNumberFormat="1" applyFont="1" applyBorder="1" applyProtection="1">
      <protection locked="0"/>
    </xf>
    <xf numFmtId="3" fontId="3" fillId="0" borderId="4" xfId="13" applyNumberFormat="1" applyFont="1" applyBorder="1" applyAlignment="1">
      <alignment horizontal="center" vertical="center" wrapText="1"/>
    </xf>
    <xf numFmtId="0" fontId="3" fillId="0" borderId="4" xfId="37" applyFont="1" applyBorder="1" applyAlignment="1">
      <alignment horizontal="left" vertical="top" wrapText="1" indent="2"/>
    </xf>
    <xf numFmtId="3" fontId="3" fillId="0" borderId="4" xfId="37" applyNumberFormat="1" applyFont="1" applyBorder="1" applyProtection="1">
      <protection locked="0"/>
    </xf>
    <xf numFmtId="0" fontId="3" fillId="0" borderId="4" xfId="37" applyFont="1" applyBorder="1" applyAlignment="1">
      <alignment horizontal="left" vertical="top" wrapText="1" indent="1"/>
    </xf>
    <xf numFmtId="3" fontId="3" fillId="0" borderId="4" xfId="37" applyNumberFormat="1" applyFont="1" applyBorder="1" applyAlignment="1" applyProtection="1">
      <alignment vertical="top"/>
      <protection locked="0"/>
    </xf>
    <xf numFmtId="3" fontId="2" fillId="0" borderId="4" xfId="37" applyNumberFormat="1" applyFont="1" applyBorder="1" applyAlignment="1" applyProtection="1">
      <alignment vertical="center"/>
      <protection locked="0"/>
    </xf>
    <xf numFmtId="0" fontId="3" fillId="0" borderId="0" xfId="37" applyFont="1" applyAlignment="1">
      <alignment vertical="top" wrapText="1"/>
    </xf>
    <xf numFmtId="4" fontId="3" fillId="0" borderId="0" xfId="37" applyNumberFormat="1" applyFont="1" applyAlignment="1">
      <alignment vertical="top"/>
    </xf>
    <xf numFmtId="0" fontId="2" fillId="2" borderId="4" xfId="37" applyFont="1" applyFill="1" applyBorder="1" applyAlignment="1" applyProtection="1">
      <alignment horizontal="center" vertical="center" wrapText="1"/>
      <protection locked="0"/>
    </xf>
    <xf numFmtId="0" fontId="2" fillId="0" borderId="4" xfId="37" applyFont="1" applyBorder="1" applyAlignment="1" applyProtection="1">
      <alignment horizontal="left" vertical="top" wrapText="1" indent="1"/>
      <protection locked="0"/>
    </xf>
    <xf numFmtId="0" fontId="3" fillId="0" borderId="4" xfId="13" applyNumberFormat="1" applyFont="1" applyFill="1" applyBorder="1" applyAlignment="1" applyProtection="1">
      <alignment horizontal="center" vertical="top" wrapText="1"/>
      <protection locked="0"/>
    </xf>
    <xf numFmtId="0" fontId="2" fillId="0" borderId="4" xfId="37" applyFont="1" applyBorder="1" applyAlignment="1" applyProtection="1">
      <alignment horizontal="left" vertical="top" wrapText="1" indent="2"/>
      <protection locked="0"/>
    </xf>
    <xf numFmtId="0" fontId="3" fillId="0" borderId="4" xfId="37" applyFont="1" applyBorder="1" applyAlignment="1" applyProtection="1">
      <alignment horizontal="left" vertical="top" wrapText="1" indent="3"/>
      <protection locked="0"/>
    </xf>
    <xf numFmtId="3" fontId="3" fillId="0" borderId="4" xfId="13" applyNumberFormat="1" applyFont="1" applyFill="1" applyBorder="1" applyAlignment="1" applyProtection="1">
      <alignment horizontal="right" vertical="top" wrapText="1"/>
      <protection locked="0"/>
    </xf>
    <xf numFmtId="3" fontId="3" fillId="0" borderId="4" xfId="37" applyNumberFormat="1" applyFont="1" applyBorder="1" applyAlignment="1" applyProtection="1">
      <alignment horizontal="right" vertical="top"/>
      <protection locked="0"/>
    </xf>
    <xf numFmtId="0" fontId="3" fillId="0" borderId="4" xfId="37" applyFont="1" applyBorder="1" applyAlignment="1" applyProtection="1">
      <alignment horizontal="left" vertical="top" wrapText="1"/>
      <protection locked="0"/>
    </xf>
    <xf numFmtId="3" fontId="3" fillId="0" borderId="4" xfId="13" applyNumberFormat="1" applyFont="1" applyFill="1" applyBorder="1" applyAlignment="1" applyProtection="1">
      <alignment horizontal="center" vertical="top" wrapText="1"/>
      <protection locked="0"/>
    </xf>
    <xf numFmtId="3" fontId="2" fillId="0" borderId="4" xfId="13" applyNumberFormat="1" applyFont="1" applyFill="1" applyBorder="1" applyAlignment="1" applyProtection="1">
      <alignment horizontal="right" vertical="top" wrapText="1"/>
      <protection locked="0"/>
    </xf>
    <xf numFmtId="3" fontId="3" fillId="0" borderId="4" xfId="13" applyNumberFormat="1" applyFont="1" applyFill="1" applyBorder="1" applyAlignment="1" applyProtection="1">
      <alignment horizontal="center" vertical="top"/>
      <protection locked="0"/>
    </xf>
    <xf numFmtId="3" fontId="3" fillId="0" borderId="4" xfId="37" applyNumberFormat="1" applyFont="1" applyBorder="1" applyAlignment="1" applyProtection="1">
      <alignment horizontal="center" vertical="top"/>
      <protection locked="0"/>
    </xf>
    <xf numFmtId="0" fontId="2" fillId="0" borderId="4" xfId="37" applyFont="1" applyBorder="1" applyAlignment="1" applyProtection="1">
      <alignment horizontal="left" vertical="top" wrapText="1"/>
      <protection locked="0"/>
    </xf>
    <xf numFmtId="3" fontId="2" fillId="0" borderId="4" xfId="13" applyNumberFormat="1" applyFont="1" applyFill="1" applyBorder="1" applyAlignment="1" applyProtection="1">
      <alignment horizontal="right" vertical="top"/>
      <protection locked="0"/>
    </xf>
    <xf numFmtId="3" fontId="2" fillId="0" borderId="4" xfId="37" applyNumberFormat="1" applyFont="1" applyBorder="1" applyAlignment="1" applyProtection="1">
      <alignment horizontal="right" vertical="top"/>
      <protection locked="0"/>
    </xf>
    <xf numFmtId="0" fontId="17" fillId="0" borderId="4" xfId="37" applyFont="1" applyBorder="1" applyAlignment="1" applyProtection="1">
      <alignment horizontal="left" vertical="top" wrapText="1" indent="2"/>
      <protection locked="0"/>
    </xf>
    <xf numFmtId="0" fontId="3" fillId="0" borderId="4" xfId="37" applyFont="1" applyBorder="1" applyAlignment="1" applyProtection="1">
      <alignment vertical="top" wrapText="1"/>
      <protection locked="0"/>
    </xf>
    <xf numFmtId="0" fontId="3" fillId="0" borderId="4" xfId="37" applyFont="1" applyBorder="1" applyAlignment="1" applyProtection="1">
      <alignment horizontal="center" vertical="top"/>
      <protection locked="0"/>
    </xf>
    <xf numFmtId="4" fontId="3" fillId="0" borderId="4" xfId="37" applyNumberFormat="1" applyFont="1" applyBorder="1" applyAlignment="1" applyProtection="1">
      <alignment vertical="top" wrapText="1"/>
      <protection locked="0"/>
    </xf>
    <xf numFmtId="0" fontId="3" fillId="0" borderId="0" xfId="37" applyFont="1" applyAlignment="1" applyProtection="1">
      <alignment horizontal="right" vertical="top"/>
      <protection locked="0"/>
    </xf>
    <xf numFmtId="0" fontId="2" fillId="2" borderId="4" xfId="37" applyFont="1" applyFill="1" applyBorder="1" applyAlignment="1" applyProtection="1">
      <alignment horizontal="center" vertical="center"/>
      <protection locked="0"/>
    </xf>
    <xf numFmtId="0" fontId="3" fillId="0" borderId="4" xfId="37" applyFont="1" applyBorder="1" applyAlignment="1" applyProtection="1">
      <alignment horizontal="center" vertical="center"/>
      <protection locked="0"/>
    </xf>
    <xf numFmtId="3" fontId="3" fillId="0" borderId="4" xfId="37" applyNumberFormat="1" applyFont="1" applyBorder="1" applyAlignment="1" applyProtection="1">
      <alignment horizontal="right"/>
      <protection locked="0"/>
    </xf>
    <xf numFmtId="0" fontId="9" fillId="0" borderId="0" xfId="37" applyFont="1" applyAlignment="1" applyProtection="1">
      <alignment vertical="top"/>
      <protection locked="0"/>
    </xf>
    <xf numFmtId="0" fontId="12" fillId="0" borderId="4" xfId="37" applyFont="1" applyBorder="1" applyAlignment="1" applyProtection="1">
      <alignment horizontal="left" vertical="top" wrapText="1" indent="3"/>
      <protection locked="0"/>
    </xf>
    <xf numFmtId="3" fontId="3" fillId="0" borderId="4" xfId="37" applyNumberFormat="1" applyFont="1" applyBorder="1" applyAlignment="1" applyProtection="1">
      <alignment horizontal="center" vertical="center"/>
      <protection locked="0"/>
    </xf>
    <xf numFmtId="0" fontId="1" fillId="0" borderId="0" xfId="36" applyAlignment="1">
      <alignment horizontal="left" indent="1"/>
    </xf>
    <xf numFmtId="3" fontId="8" fillId="0" borderId="0" xfId="0" applyNumberFormat="1" applyFont="1"/>
    <xf numFmtId="3" fontId="4" fillId="3" borderId="6" xfId="38" applyNumberFormat="1" applyFont="1" applyFill="1" applyBorder="1" applyAlignment="1">
      <alignment horizontal="right" vertical="center"/>
    </xf>
    <xf numFmtId="0" fontId="2" fillId="3" borderId="8" xfId="38" applyFont="1" applyFill="1" applyBorder="1" applyAlignment="1">
      <alignment horizontal="right" vertical="center"/>
    </xf>
    <xf numFmtId="3" fontId="4" fillId="3" borderId="0" xfId="38" applyNumberFormat="1" applyFont="1" applyFill="1" applyAlignment="1">
      <alignment horizontal="right" vertical="center"/>
    </xf>
    <xf numFmtId="3" fontId="2" fillId="3" borderId="10" xfId="38" applyNumberFormat="1" applyFont="1" applyFill="1" applyBorder="1" applyAlignment="1">
      <alignment horizontal="right" vertical="center"/>
    </xf>
    <xf numFmtId="3" fontId="4" fillId="3" borderId="5" xfId="38" applyNumberFormat="1" applyFont="1" applyFill="1" applyBorder="1" applyAlignment="1">
      <alignment horizontal="right" vertical="center"/>
    </xf>
    <xf numFmtId="3" fontId="2" fillId="3" borderId="14" xfId="38" applyNumberFormat="1" applyFont="1" applyFill="1" applyBorder="1" applyAlignment="1">
      <alignment horizontal="righ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20" fillId="0" borderId="6" xfId="0" applyFont="1" applyBorder="1" applyAlignment="1">
      <alignment horizontal="center" vertical="center" wrapText="1"/>
    </xf>
    <xf numFmtId="3" fontId="21" fillId="8" borderId="6" xfId="0" applyNumberFormat="1" applyFont="1" applyFill="1" applyBorder="1" applyAlignment="1">
      <alignment horizontal="right" vertical="center" wrapText="1"/>
    </xf>
    <xf numFmtId="3" fontId="21" fillId="9" borderId="8" xfId="1" applyNumberFormat="1" applyFont="1" applyFill="1" applyBorder="1" applyAlignment="1">
      <alignment horizontal="right" vertical="center" wrapText="1"/>
    </xf>
    <xf numFmtId="0" fontId="1" fillId="0" borderId="13" xfId="0"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3" fontId="21" fillId="8" borderId="0" xfId="0" applyNumberFormat="1" applyFont="1" applyFill="1" applyAlignment="1">
      <alignment horizontal="right" vertical="center" wrapText="1"/>
    </xf>
    <xf numFmtId="3" fontId="21" fillId="9" borderId="10" xfId="1" applyNumberFormat="1" applyFont="1" applyFill="1" applyBorder="1" applyAlignment="1">
      <alignment horizontal="right" vertical="center" wrapText="1"/>
    </xf>
    <xf numFmtId="0" fontId="1" fillId="0" borderId="0" xfId="0" applyFont="1" applyAlignment="1">
      <alignment horizontal="center"/>
    </xf>
    <xf numFmtId="0" fontId="1" fillId="0" borderId="21" xfId="0" applyFont="1" applyBorder="1" applyAlignment="1">
      <alignment horizontal="center" vertical="center"/>
    </xf>
    <xf numFmtId="0" fontId="1" fillId="0" borderId="5" xfId="0" applyFont="1" applyBorder="1" applyAlignment="1">
      <alignment horizontal="center"/>
    </xf>
    <xf numFmtId="0" fontId="20" fillId="0" borderId="5" xfId="0" applyFont="1" applyBorder="1" applyAlignment="1">
      <alignment horizontal="center" vertical="center" wrapText="1"/>
    </xf>
    <xf numFmtId="3" fontId="21" fillId="8" borderId="5" xfId="0" applyNumberFormat="1" applyFont="1" applyFill="1" applyBorder="1" applyAlignment="1">
      <alignment horizontal="right" vertical="center" wrapText="1"/>
    </xf>
    <xf numFmtId="3" fontId="21" fillId="9" borderId="14" xfId="1" applyNumberFormat="1" applyFont="1" applyFill="1" applyBorder="1" applyAlignment="1">
      <alignment horizontal="right" vertical="center" wrapText="1"/>
    </xf>
    <xf numFmtId="0" fontId="8" fillId="0" borderId="0" xfId="0" applyFont="1"/>
    <xf numFmtId="0" fontId="8" fillId="0" borderId="0" xfId="0" applyFont="1" applyAlignment="1">
      <alignment horizontal="right"/>
    </xf>
    <xf numFmtId="0" fontId="4" fillId="3" borderId="0" xfId="38" applyFont="1" applyFill="1" applyAlignment="1">
      <alignment horizontal="right" vertical="center"/>
    </xf>
    <xf numFmtId="0" fontId="2" fillId="3" borderId="0" xfId="38" applyFont="1" applyFill="1" applyAlignment="1">
      <alignment horizontal="center" vertical="center"/>
    </xf>
    <xf numFmtId="0" fontId="18" fillId="0" borderId="25" xfId="0" applyFont="1" applyBorder="1"/>
    <xf numFmtId="0" fontId="18" fillId="0" borderId="16" xfId="0" applyFont="1" applyBorder="1" applyAlignment="1">
      <alignment horizontal="right"/>
    </xf>
    <xf numFmtId="0" fontId="18" fillId="0" borderId="29" xfId="0" applyFont="1" applyBorder="1" applyAlignment="1">
      <alignment horizontal="center"/>
    </xf>
    <xf numFmtId="0" fontId="18" fillId="0" borderId="30" xfId="0" applyFont="1" applyBorder="1" applyAlignment="1">
      <alignment horizontal="center"/>
    </xf>
    <xf numFmtId="0" fontId="1" fillId="0" borderId="33" xfId="0" applyFont="1" applyBorder="1" applyAlignment="1">
      <alignment horizontal="center" vertical="center"/>
    </xf>
    <xf numFmtId="0" fontId="1" fillId="0" borderId="0" xfId="0" applyFont="1" applyAlignment="1">
      <alignment horizontal="left" vertical="center" wrapText="1"/>
    </xf>
    <xf numFmtId="0" fontId="20" fillId="0" borderId="33" xfId="0" applyFont="1" applyBorder="1" applyAlignment="1">
      <alignment horizontal="center" vertical="center" wrapText="1"/>
    </xf>
    <xf numFmtId="3" fontId="21" fillId="8" borderId="34" xfId="0" applyNumberFormat="1" applyFont="1" applyFill="1" applyBorder="1" applyAlignment="1">
      <alignment horizontal="right" vertical="center" wrapText="1"/>
    </xf>
    <xf numFmtId="0" fontId="20" fillId="0" borderId="10" xfId="0" applyFont="1" applyBorder="1" applyAlignment="1">
      <alignment horizontal="center" vertical="center" wrapText="1"/>
    </xf>
    <xf numFmtId="3" fontId="21" fillId="8" borderId="12" xfId="0" applyNumberFormat="1" applyFont="1" applyFill="1" applyBorder="1" applyAlignment="1">
      <alignment horizontal="right" vertical="center" wrapText="1"/>
    </xf>
    <xf numFmtId="170" fontId="21" fillId="9" borderId="35" xfId="1" applyNumberFormat="1" applyFont="1" applyFill="1" applyBorder="1" applyAlignment="1">
      <alignment horizontal="right" vertical="center" wrapText="1"/>
    </xf>
    <xf numFmtId="0" fontId="20" fillId="0" borderId="36" xfId="0" applyFont="1" applyBorder="1" applyAlignment="1">
      <alignment horizontal="center" vertical="center" wrapText="1"/>
    </xf>
    <xf numFmtId="3" fontId="21" fillId="8" borderId="37" xfId="0" applyNumberFormat="1" applyFont="1" applyFill="1" applyBorder="1" applyAlignment="1">
      <alignment horizontal="right" vertical="center" wrapText="1"/>
    </xf>
    <xf numFmtId="0" fontId="20" fillId="0" borderId="37" xfId="0" applyFont="1" applyBorder="1" applyAlignment="1">
      <alignment horizontal="center" vertical="center" wrapText="1"/>
    </xf>
    <xf numFmtId="3" fontId="21" fillId="8" borderId="38" xfId="0" applyNumberFormat="1" applyFont="1" applyFill="1" applyBorder="1" applyAlignment="1">
      <alignment horizontal="right" vertical="center" wrapText="1"/>
    </xf>
    <xf numFmtId="3" fontId="21" fillId="9" borderId="35" xfId="0" applyNumberFormat="1" applyFont="1" applyFill="1" applyBorder="1" applyAlignment="1">
      <alignment horizontal="right" vertical="center" wrapText="1"/>
    </xf>
    <xf numFmtId="0" fontId="1" fillId="0" borderId="39" xfId="0" applyFont="1" applyBorder="1" applyAlignment="1">
      <alignment horizontal="left" vertical="center" wrapText="1"/>
    </xf>
    <xf numFmtId="0" fontId="1" fillId="0" borderId="40" xfId="0" applyFont="1" applyBorder="1" applyAlignment="1">
      <alignment horizontal="center" vertical="center"/>
    </xf>
    <xf numFmtId="0" fontId="1" fillId="0" borderId="41" xfId="0" applyFont="1" applyBorder="1" applyAlignment="1">
      <alignment horizontal="left"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3" fontId="21" fillId="8" borderId="43" xfId="0" applyNumberFormat="1" applyFont="1" applyFill="1" applyBorder="1" applyAlignment="1">
      <alignment horizontal="right" vertical="center" wrapText="1"/>
    </xf>
    <xf numFmtId="170" fontId="21" fillId="9" borderId="44" xfId="1" applyNumberFormat="1" applyFont="1" applyFill="1" applyBorder="1" applyAlignment="1">
      <alignment horizontal="right" vertical="center" wrapText="1"/>
    </xf>
    <xf numFmtId="0" fontId="20" fillId="6" borderId="41" xfId="0" applyFont="1" applyFill="1" applyBorder="1" applyAlignment="1">
      <alignment horizontal="center" vertical="center" wrapText="1"/>
    </xf>
    <xf numFmtId="0" fontId="1" fillId="0" borderId="34" xfId="0" applyFont="1" applyBorder="1" applyAlignment="1">
      <alignment horizontal="left" vertical="center" wrapText="1"/>
    </xf>
    <xf numFmtId="0" fontId="20" fillId="6" borderId="46" xfId="0" applyFont="1" applyFill="1" applyBorder="1" applyAlignment="1">
      <alignment vertical="center" wrapText="1"/>
    </xf>
    <xf numFmtId="0" fontId="20" fillId="6" borderId="47" xfId="0" applyFont="1" applyFill="1" applyBorder="1" applyAlignment="1">
      <alignment horizontal="center" vertical="center" wrapText="1"/>
    </xf>
    <xf numFmtId="0" fontId="20" fillId="0" borderId="48" xfId="0" applyFont="1" applyBorder="1" applyAlignment="1">
      <alignment horizontal="center" vertical="center" wrapText="1"/>
    </xf>
    <xf numFmtId="3" fontId="21" fillId="8" borderId="49" xfId="0" applyNumberFormat="1" applyFont="1" applyFill="1" applyBorder="1" applyAlignment="1">
      <alignment horizontal="right" vertical="center" wrapText="1"/>
    </xf>
    <xf numFmtId="0" fontId="20" fillId="0" borderId="49" xfId="0" applyFont="1" applyBorder="1" applyAlignment="1">
      <alignment horizontal="center" vertical="center" wrapText="1"/>
    </xf>
    <xf numFmtId="3" fontId="21" fillId="9" borderId="50" xfId="0" applyNumberFormat="1" applyFont="1" applyFill="1" applyBorder="1" applyAlignment="1">
      <alignment horizontal="right" vertical="center" wrapText="1"/>
    </xf>
    <xf numFmtId="0" fontId="20" fillId="6" borderId="27" xfId="0" applyFont="1" applyFill="1" applyBorder="1" applyAlignment="1">
      <alignment horizontal="center" vertical="center" wrapText="1"/>
    </xf>
    <xf numFmtId="0" fontId="20" fillId="6" borderId="51" xfId="0" applyFont="1" applyFill="1" applyBorder="1" applyAlignment="1">
      <alignment vertical="center" wrapText="1"/>
    </xf>
    <xf numFmtId="0" fontId="20" fillId="0" borderId="4" xfId="0" applyFont="1" applyBorder="1" applyAlignment="1">
      <alignment horizontal="center" vertical="center" wrapText="1"/>
    </xf>
    <xf numFmtId="171" fontId="20" fillId="6" borderId="52" xfId="1" applyNumberFormat="1" applyFont="1" applyFill="1" applyBorder="1" applyAlignment="1">
      <alignment horizontal="right" vertical="center" wrapText="1"/>
    </xf>
    <xf numFmtId="0" fontId="20" fillId="6" borderId="41" xfId="0" applyFont="1" applyFill="1" applyBorder="1" applyAlignment="1">
      <alignment horizontal="right" vertical="center" wrapText="1"/>
    </xf>
    <xf numFmtId="3" fontId="21" fillId="8" borderId="49" xfId="0" applyNumberFormat="1" applyFont="1" applyFill="1" applyBorder="1" applyAlignment="1">
      <alignment vertical="center" wrapText="1"/>
    </xf>
    <xf numFmtId="0" fontId="20" fillId="0" borderId="53" xfId="0" applyFont="1" applyBorder="1" applyAlignment="1">
      <alignment horizontal="center" vertical="center" wrapText="1"/>
    </xf>
    <xf numFmtId="3" fontId="21" fillId="8" borderId="53" xfId="0" applyNumberFormat="1" applyFont="1" applyFill="1" applyBorder="1" applyAlignment="1">
      <alignment vertical="center" wrapText="1"/>
    </xf>
    <xf numFmtId="170" fontId="21" fillId="9" borderId="50" xfId="1" applyNumberFormat="1" applyFont="1" applyFill="1" applyBorder="1" applyAlignment="1">
      <alignment horizontal="right" vertical="center" wrapText="1"/>
    </xf>
    <xf numFmtId="3" fontId="21" fillId="8" borderId="54" xfId="0" applyNumberFormat="1" applyFont="1" applyFill="1" applyBorder="1" applyAlignment="1">
      <alignment horizontal="right" vertical="center" wrapText="1"/>
    </xf>
    <xf numFmtId="0" fontId="1" fillId="0" borderId="22" xfId="0" applyFont="1" applyBorder="1" applyAlignment="1">
      <alignment horizontal="center" vertical="center"/>
    </xf>
    <xf numFmtId="0" fontId="3" fillId="11" borderId="46" xfId="37" applyFont="1" applyFill="1" applyBorder="1" applyAlignment="1" applyProtection="1">
      <alignment horizontal="left" vertical="top" wrapText="1"/>
      <protection locked="0"/>
    </xf>
    <xf numFmtId="0" fontId="20" fillId="0" borderId="55" xfId="0" applyFont="1" applyBorder="1" applyAlignment="1">
      <alignment horizontal="center" vertical="center" wrapText="1"/>
    </xf>
    <xf numFmtId="3" fontId="21" fillId="8" borderId="56" xfId="0" applyNumberFormat="1" applyFont="1" applyFill="1" applyBorder="1" applyAlignment="1">
      <alignment vertical="center" wrapText="1"/>
    </xf>
    <xf numFmtId="0" fontId="20" fillId="0" borderId="57" xfId="0" applyFont="1" applyBorder="1" applyAlignment="1">
      <alignment horizontal="center" vertical="center" wrapText="1"/>
    </xf>
    <xf numFmtId="3" fontId="21" fillId="8" borderId="43" xfId="0" applyNumberFormat="1" applyFont="1" applyFill="1" applyBorder="1" applyAlignment="1">
      <alignment vertical="center" wrapText="1"/>
    </xf>
    <xf numFmtId="170" fontId="21" fillId="9" borderId="58" xfId="1" applyNumberFormat="1" applyFont="1" applyFill="1" applyBorder="1" applyAlignment="1">
      <alignment horizontal="right" vertical="center" wrapText="1"/>
    </xf>
    <xf numFmtId="0" fontId="20" fillId="0" borderId="59" xfId="0" applyFont="1" applyBorder="1" applyAlignment="1">
      <alignment horizontal="center" vertical="center" wrapText="1"/>
    </xf>
    <xf numFmtId="3" fontId="21" fillId="8" borderId="60" xfId="0" applyNumberFormat="1" applyFont="1" applyFill="1" applyBorder="1" applyAlignment="1">
      <alignment horizontal="right" vertical="center" wrapText="1"/>
    </xf>
    <xf numFmtId="0" fontId="20" fillId="0" borderId="61" xfId="0" applyFont="1" applyBorder="1" applyAlignment="1">
      <alignment horizontal="center" vertical="center" wrapText="1"/>
    </xf>
    <xf numFmtId="3" fontId="21" fillId="8" borderId="11" xfId="0" applyNumberFormat="1" applyFont="1" applyFill="1" applyBorder="1" applyAlignment="1">
      <alignment horizontal="right" vertical="center" wrapText="1"/>
    </xf>
    <xf numFmtId="3" fontId="21" fillId="9" borderId="58" xfId="0" applyNumberFormat="1" applyFont="1" applyFill="1" applyBorder="1" applyAlignment="1">
      <alignment horizontal="right" vertical="center" wrapText="1"/>
    </xf>
    <xf numFmtId="0" fontId="3" fillId="11" borderId="26" xfId="37" applyFont="1" applyFill="1" applyBorder="1" applyAlignment="1" applyProtection="1">
      <alignment horizontal="left" vertical="top" wrapText="1"/>
      <protection locked="0"/>
    </xf>
    <xf numFmtId="0" fontId="1" fillId="12" borderId="33" xfId="0" applyFont="1" applyFill="1" applyBorder="1" applyAlignment="1">
      <alignment horizontal="center" vertical="center"/>
    </xf>
    <xf numFmtId="0" fontId="3" fillId="11" borderId="0" xfId="37" applyFont="1" applyFill="1" applyAlignment="1" applyProtection="1">
      <alignment vertical="top" wrapText="1"/>
      <protection locked="0"/>
    </xf>
    <xf numFmtId="0" fontId="20" fillId="0" borderId="62" xfId="0" applyFont="1" applyBorder="1" applyAlignment="1">
      <alignment horizontal="center" vertical="center" wrapText="1"/>
    </xf>
    <xf numFmtId="3" fontId="21" fillId="8" borderId="63" xfId="0" applyNumberFormat="1" applyFont="1" applyFill="1" applyBorder="1" applyAlignment="1">
      <alignment vertical="center" wrapText="1"/>
    </xf>
    <xf numFmtId="0" fontId="20" fillId="0" borderId="64" xfId="0" applyFont="1" applyBorder="1" applyAlignment="1">
      <alignment horizontal="center" vertical="center" wrapText="1"/>
    </xf>
    <xf numFmtId="3" fontId="21" fillId="8" borderId="4" xfId="0" applyNumberFormat="1" applyFont="1" applyFill="1" applyBorder="1" applyAlignment="1">
      <alignment vertical="center" wrapText="1"/>
    </xf>
    <xf numFmtId="170" fontId="21" fillId="9" borderId="65" xfId="1" applyNumberFormat="1" applyFont="1" applyFill="1" applyBorder="1" applyAlignment="1">
      <alignment horizontal="right" vertical="center" wrapText="1"/>
    </xf>
    <xf numFmtId="0" fontId="20" fillId="0" borderId="66" xfId="0" applyFont="1" applyBorder="1" applyAlignment="1">
      <alignment horizontal="center" vertical="center" wrapText="1"/>
    </xf>
    <xf numFmtId="3" fontId="21" fillId="8" borderId="4" xfId="0" applyNumberFormat="1" applyFont="1" applyFill="1" applyBorder="1" applyAlignment="1">
      <alignment horizontal="right" vertical="center" wrapText="1"/>
    </xf>
    <xf numFmtId="3" fontId="21" fillId="9" borderId="65" xfId="0" applyNumberFormat="1" applyFont="1" applyFill="1" applyBorder="1" applyAlignment="1">
      <alignment horizontal="right" vertical="center" wrapText="1"/>
    </xf>
    <xf numFmtId="0" fontId="3" fillId="11" borderId="39" xfId="37" applyFont="1" applyFill="1" applyBorder="1" applyAlignment="1" applyProtection="1">
      <alignment vertical="top" wrapText="1"/>
      <protection locked="0"/>
    </xf>
    <xf numFmtId="0" fontId="1" fillId="12" borderId="27" xfId="0" applyFont="1" applyFill="1" applyBorder="1" applyAlignment="1">
      <alignment horizontal="center" vertical="center"/>
    </xf>
    <xf numFmtId="0" fontId="3" fillId="11" borderId="67" xfId="37" applyFont="1" applyFill="1" applyBorder="1" applyAlignment="1" applyProtection="1">
      <alignment vertical="top" wrapText="1"/>
      <protection locked="0"/>
    </xf>
    <xf numFmtId="0" fontId="20" fillId="0" borderId="27" xfId="0" applyFont="1" applyBorder="1" applyAlignment="1">
      <alignment horizontal="center" vertical="center" wrapText="1"/>
    </xf>
    <xf numFmtId="3" fontId="21" fillId="8" borderId="68" xfId="0" applyNumberFormat="1" applyFont="1" applyFill="1" applyBorder="1" applyAlignment="1">
      <alignment vertical="center" wrapText="1"/>
    </xf>
    <xf numFmtId="0" fontId="20" fillId="0" borderId="69" xfId="0" applyFont="1" applyBorder="1" applyAlignment="1">
      <alignment horizontal="center" vertical="center" wrapText="1"/>
    </xf>
    <xf numFmtId="3" fontId="21" fillId="8" borderId="70" xfId="0" applyNumberFormat="1" applyFont="1" applyFill="1" applyBorder="1" applyAlignment="1">
      <alignment vertical="center" wrapText="1"/>
    </xf>
    <xf numFmtId="170" fontId="21" fillId="9" borderId="71" xfId="1" applyNumberFormat="1" applyFont="1" applyFill="1" applyBorder="1" applyAlignment="1">
      <alignment horizontal="right" vertical="center" wrapText="1"/>
    </xf>
    <xf numFmtId="0" fontId="20" fillId="0" borderId="72" xfId="0" applyFont="1" applyBorder="1" applyAlignment="1">
      <alignment horizontal="center" vertical="center" wrapText="1"/>
    </xf>
    <xf numFmtId="3" fontId="21" fillId="8" borderId="70" xfId="0" applyNumberFormat="1" applyFont="1" applyFill="1" applyBorder="1" applyAlignment="1">
      <alignment horizontal="right" vertical="center" wrapText="1"/>
    </xf>
    <xf numFmtId="0" fontId="20" fillId="0" borderId="70" xfId="0" applyFont="1" applyBorder="1" applyAlignment="1">
      <alignment horizontal="center" vertical="center" wrapText="1"/>
    </xf>
    <xf numFmtId="3" fontId="21" fillId="9" borderId="71" xfId="0" applyNumberFormat="1" applyFont="1" applyFill="1" applyBorder="1" applyAlignment="1">
      <alignment horizontal="right" vertical="center" wrapText="1"/>
    </xf>
    <xf numFmtId="0" fontId="3" fillId="11" borderId="32" xfId="37" applyFont="1" applyFill="1" applyBorder="1" applyAlignment="1" applyProtection="1">
      <alignment vertical="top" wrapText="1"/>
      <protection locked="0"/>
    </xf>
    <xf numFmtId="0" fontId="20" fillId="0" borderId="40" xfId="0" applyFont="1" applyBorder="1" applyAlignment="1">
      <alignment horizontal="center" vertical="center" wrapText="1"/>
    </xf>
    <xf numFmtId="3" fontId="21" fillId="8" borderId="73" xfId="0" applyNumberFormat="1" applyFont="1" applyFill="1" applyBorder="1" applyAlignment="1">
      <alignment vertical="center" wrapText="1"/>
    </xf>
    <xf numFmtId="0" fontId="20" fillId="0" borderId="74" xfId="0" applyFont="1" applyBorder="1" applyAlignment="1">
      <alignment horizontal="center" vertical="center" wrapText="1"/>
    </xf>
    <xf numFmtId="0" fontId="20" fillId="6" borderId="40" xfId="0" applyFont="1" applyFill="1" applyBorder="1"/>
    <xf numFmtId="0" fontId="20" fillId="6" borderId="41" xfId="0" applyFont="1" applyFill="1" applyBorder="1"/>
    <xf numFmtId="0" fontId="20" fillId="6" borderId="45" xfId="0" applyFont="1" applyFill="1" applyBorder="1"/>
    <xf numFmtId="0" fontId="20" fillId="6" borderId="41" xfId="0" applyFont="1" applyFill="1" applyBorder="1" applyAlignment="1">
      <alignment vertical="center" wrapText="1"/>
    </xf>
    <xf numFmtId="171" fontId="20" fillId="6" borderId="45" xfId="1" applyNumberFormat="1" applyFont="1" applyFill="1" applyBorder="1" applyAlignment="1">
      <alignment horizontal="right" vertical="center" wrapText="1"/>
    </xf>
    <xf numFmtId="0" fontId="1" fillId="13" borderId="46" xfId="0" applyFont="1" applyFill="1" applyBorder="1" applyAlignment="1">
      <alignment horizontal="left" vertical="center" wrapText="1"/>
    </xf>
    <xf numFmtId="3" fontId="21" fillId="8" borderId="61" xfId="0" applyNumberFormat="1" applyFont="1" applyFill="1" applyBorder="1" applyAlignment="1">
      <alignment horizontal="right" vertical="center" wrapText="1"/>
    </xf>
    <xf numFmtId="0" fontId="1" fillId="13" borderId="26" xfId="0" applyFont="1" applyFill="1" applyBorder="1" applyAlignment="1">
      <alignment horizontal="left" vertical="center" wrapText="1"/>
    </xf>
    <xf numFmtId="0" fontId="1" fillId="13" borderId="67" xfId="0" applyFont="1" applyFill="1" applyBorder="1" applyAlignment="1">
      <alignment horizontal="left" vertical="center" wrapText="1"/>
    </xf>
    <xf numFmtId="0" fontId="20" fillId="0" borderId="76" xfId="0" applyFont="1" applyBorder="1" applyAlignment="1">
      <alignment horizontal="center" vertical="center" wrapText="1"/>
    </xf>
    <xf numFmtId="0" fontId="1" fillId="13" borderId="32" xfId="0" applyFont="1" applyFill="1" applyBorder="1" applyAlignment="1">
      <alignment horizontal="left" vertical="center" wrapText="1"/>
    </xf>
    <xf numFmtId="0" fontId="1" fillId="9" borderId="41" xfId="0" applyFont="1" applyFill="1" applyBorder="1" applyAlignment="1">
      <alignment horizontal="left" vertical="center" wrapText="1"/>
    </xf>
    <xf numFmtId="0" fontId="1" fillId="9" borderId="34" xfId="0" applyFont="1" applyFill="1" applyBorder="1" applyAlignment="1">
      <alignment horizontal="left" vertical="center" wrapText="1"/>
    </xf>
    <xf numFmtId="0" fontId="1" fillId="14" borderId="46" xfId="0" applyFont="1" applyFill="1" applyBorder="1" applyAlignment="1">
      <alignment horizontal="left" vertical="center" wrapText="1"/>
    </xf>
    <xf numFmtId="0" fontId="1" fillId="14" borderId="26" xfId="0" applyFont="1" applyFill="1" applyBorder="1" applyAlignment="1">
      <alignment horizontal="left" vertical="center" wrapText="1"/>
    </xf>
    <xf numFmtId="0" fontId="1" fillId="14" borderId="67" xfId="0" applyFont="1" applyFill="1" applyBorder="1" applyAlignment="1">
      <alignment horizontal="left" vertical="center" wrapText="1"/>
    </xf>
    <xf numFmtId="0" fontId="1" fillId="14" borderId="32" xfId="0" applyFont="1" applyFill="1" applyBorder="1" applyAlignment="1">
      <alignment horizontal="left" vertical="center" wrapText="1"/>
    </xf>
    <xf numFmtId="0" fontId="1" fillId="15" borderId="41" xfId="0" applyFont="1" applyFill="1" applyBorder="1" applyAlignment="1">
      <alignment horizontal="left" vertical="center" wrapText="1"/>
    </xf>
    <xf numFmtId="3" fontId="21" fillId="9" borderId="50" xfId="1" applyNumberFormat="1" applyFont="1" applyFill="1" applyBorder="1" applyAlignment="1">
      <alignment horizontal="right" vertical="center" wrapText="1"/>
    </xf>
    <xf numFmtId="0" fontId="1" fillId="15" borderId="34" xfId="0" applyFont="1" applyFill="1" applyBorder="1" applyAlignment="1">
      <alignment horizontal="left" vertical="center" wrapText="1"/>
    </xf>
    <xf numFmtId="0" fontId="1" fillId="15" borderId="41" xfId="0" applyFont="1" applyFill="1" applyBorder="1" applyAlignment="1">
      <alignment horizontal="center" vertical="center" wrapText="1"/>
    </xf>
    <xf numFmtId="43" fontId="21" fillId="8" borderId="49" xfId="1" applyFont="1" applyFill="1" applyBorder="1" applyAlignment="1">
      <alignment vertical="center" wrapText="1"/>
    </xf>
    <xf numFmtId="0" fontId="1" fillId="15" borderId="34" xfId="0" applyFont="1" applyFill="1" applyBorder="1" applyAlignment="1">
      <alignment horizontal="center" vertical="center" wrapText="1"/>
    </xf>
    <xf numFmtId="0" fontId="1" fillId="0" borderId="46" xfId="0" applyFont="1" applyBorder="1" applyAlignment="1">
      <alignment horizontal="left" vertical="center" wrapText="1"/>
    </xf>
    <xf numFmtId="43" fontId="21" fillId="8" borderId="61" xfId="1" applyFont="1" applyFill="1" applyBorder="1" applyAlignment="1">
      <alignment vertical="center" wrapText="1"/>
    </xf>
    <xf numFmtId="0" fontId="20" fillId="6" borderId="46" xfId="0" applyFont="1" applyFill="1" applyBorder="1" applyAlignment="1">
      <alignment horizontal="right" vertical="center" wrapText="1"/>
    </xf>
    <xf numFmtId="0" fontId="20" fillId="6" borderId="47" xfId="0" applyFont="1" applyFill="1" applyBorder="1" applyAlignment="1">
      <alignment horizontal="right" vertical="center" wrapText="1"/>
    </xf>
    <xf numFmtId="0" fontId="1" fillId="0" borderId="26" xfId="0" applyFont="1" applyBorder="1" applyAlignment="1">
      <alignment horizontal="left" vertical="center" wrapText="1"/>
    </xf>
    <xf numFmtId="0" fontId="20" fillId="0" borderId="77" xfId="0" applyFont="1" applyBorder="1" applyAlignment="1">
      <alignment horizontal="center" vertical="center" wrapText="1"/>
    </xf>
    <xf numFmtId="43" fontId="21" fillId="8" borderId="4" xfId="1" applyFont="1" applyFill="1" applyBorder="1" applyAlignment="1">
      <alignment vertical="center" wrapText="1"/>
    </xf>
    <xf numFmtId="0" fontId="1" fillId="0" borderId="67" xfId="0" applyFont="1" applyBorder="1" applyAlignment="1">
      <alignment horizontal="left" vertical="center" wrapText="1"/>
    </xf>
    <xf numFmtId="3" fontId="21" fillId="8" borderId="11" xfId="0" applyNumberFormat="1" applyFont="1" applyFill="1" applyBorder="1" applyAlignment="1">
      <alignment vertical="center" wrapText="1"/>
    </xf>
    <xf numFmtId="43" fontId="21" fillId="8" borderId="70" xfId="1" applyFont="1" applyFill="1" applyBorder="1" applyAlignment="1">
      <alignment vertical="center" wrapText="1"/>
    </xf>
    <xf numFmtId="0" fontId="1" fillId="0" borderId="32" xfId="0" applyFont="1" applyBorder="1" applyAlignment="1">
      <alignment horizontal="left" vertical="center" wrapText="1"/>
    </xf>
    <xf numFmtId="0" fontId="1" fillId="0" borderId="67" xfId="0" applyFont="1" applyBorder="1" applyAlignment="1">
      <alignment vertical="center" wrapText="1"/>
    </xf>
    <xf numFmtId="0" fontId="1" fillId="0" borderId="32" xfId="0" applyFont="1" applyBorder="1" applyAlignment="1">
      <alignment vertical="center" wrapText="1"/>
    </xf>
    <xf numFmtId="0" fontId="1" fillId="0" borderId="41" xfId="0" applyFont="1" applyBorder="1" applyAlignment="1">
      <alignment vertical="center" wrapText="1"/>
    </xf>
    <xf numFmtId="0" fontId="1" fillId="0" borderId="34" xfId="0" applyFont="1" applyBorder="1" applyAlignment="1">
      <alignment vertical="center" wrapText="1"/>
    </xf>
    <xf numFmtId="0" fontId="1" fillId="0" borderId="22" xfId="0" applyFont="1" applyBorder="1" applyAlignment="1">
      <alignment horizontal="center"/>
    </xf>
    <xf numFmtId="0" fontId="1" fillId="0" borderId="46" xfId="0" applyFont="1" applyBorder="1" applyAlignment="1">
      <alignment vertical="center" wrapText="1"/>
    </xf>
    <xf numFmtId="3" fontId="21" fillId="8" borderId="61" xfId="0" applyNumberFormat="1" applyFont="1" applyFill="1" applyBorder="1" applyAlignment="1">
      <alignment vertical="center" wrapText="1"/>
    </xf>
    <xf numFmtId="0" fontId="1" fillId="0" borderId="26" xfId="0" applyFont="1" applyBorder="1" applyAlignment="1">
      <alignment vertical="center" wrapText="1"/>
    </xf>
    <xf numFmtId="0" fontId="1" fillId="12" borderId="33" xfId="0" applyFont="1" applyFill="1" applyBorder="1" applyAlignment="1">
      <alignment horizontal="center"/>
    </xf>
    <xf numFmtId="0" fontId="1" fillId="0" borderId="0" xfId="0" applyFont="1" applyAlignment="1">
      <alignment vertical="center" wrapText="1"/>
    </xf>
    <xf numFmtId="0" fontId="20" fillId="0" borderId="78" xfId="0" applyFont="1" applyBorder="1" applyAlignment="1">
      <alignment horizontal="center" vertical="center" wrapText="1"/>
    </xf>
    <xf numFmtId="0" fontId="20" fillId="0" borderId="9" xfId="0" applyFont="1" applyBorder="1" applyAlignment="1">
      <alignment horizontal="center" vertical="center" wrapText="1"/>
    </xf>
    <xf numFmtId="43" fontId="21" fillId="8" borderId="9" xfId="1" applyFont="1" applyFill="1" applyBorder="1" applyAlignment="1">
      <alignment vertical="center" wrapText="1"/>
    </xf>
    <xf numFmtId="170" fontId="21" fillId="9" borderId="79" xfId="1" applyNumberFormat="1" applyFont="1" applyFill="1" applyBorder="1" applyAlignment="1">
      <alignment horizontal="right" vertical="center" wrapText="1"/>
    </xf>
    <xf numFmtId="0" fontId="1" fillId="0" borderId="39" xfId="0" applyFont="1" applyBorder="1" applyAlignment="1">
      <alignment vertical="center" wrapText="1"/>
    </xf>
    <xf numFmtId="0" fontId="1" fillId="0" borderId="47" xfId="0" applyFont="1" applyBorder="1" applyAlignment="1">
      <alignment vertical="center" wrapText="1"/>
    </xf>
    <xf numFmtId="0" fontId="20" fillId="6" borderId="0" xfId="0" applyFont="1" applyFill="1" applyAlignment="1">
      <alignment vertical="center" wrapText="1"/>
    </xf>
    <xf numFmtId="0" fontId="20" fillId="6" borderId="75" xfId="0" applyFont="1" applyFill="1" applyBorder="1" applyAlignment="1">
      <alignment vertical="center" wrapText="1"/>
    </xf>
    <xf numFmtId="0" fontId="20" fillId="0" borderId="80" xfId="0" applyFont="1" applyBorder="1" applyAlignment="1">
      <alignment horizontal="center" vertical="center" wrapText="1"/>
    </xf>
    <xf numFmtId="0" fontId="20" fillId="0" borderId="11" xfId="0" applyFont="1" applyBorder="1" applyAlignment="1">
      <alignment horizontal="center" vertical="center" wrapText="1"/>
    </xf>
    <xf numFmtId="3" fontId="21" fillId="9" borderId="81" xfId="0" applyNumberFormat="1" applyFont="1" applyFill="1" applyBorder="1" applyAlignment="1">
      <alignment horizontal="right" vertical="center" wrapText="1"/>
    </xf>
    <xf numFmtId="0" fontId="1" fillId="0" borderId="52" xfId="0" applyFont="1" applyBorder="1" applyAlignment="1">
      <alignment vertical="center" wrapText="1"/>
    </xf>
    <xf numFmtId="3" fontId="21" fillId="8" borderId="9" xfId="0" applyNumberFormat="1" applyFont="1" applyFill="1" applyBorder="1" applyAlignment="1">
      <alignment horizontal="right" vertical="center" wrapText="1"/>
    </xf>
    <xf numFmtId="0" fontId="1" fillId="10" borderId="22" xfId="0" applyFont="1" applyFill="1" applyBorder="1" applyAlignment="1">
      <alignment horizontal="center" vertical="center"/>
    </xf>
    <xf numFmtId="0" fontId="1" fillId="10" borderId="47" xfId="0" applyFont="1" applyFill="1" applyBorder="1" applyAlignment="1">
      <alignment vertical="center" wrapText="1"/>
    </xf>
    <xf numFmtId="0" fontId="1" fillId="10" borderId="26" xfId="0" applyFont="1" applyFill="1" applyBorder="1" applyAlignment="1">
      <alignment vertical="center" wrapText="1"/>
    </xf>
    <xf numFmtId="0" fontId="1" fillId="0" borderId="52" xfId="0" applyFont="1" applyBorder="1" applyAlignment="1">
      <alignment horizontal="left" vertical="center" wrapText="1"/>
    </xf>
    <xf numFmtId="3" fontId="21" fillId="8" borderId="9" xfId="0" applyNumberFormat="1" applyFont="1" applyFill="1" applyBorder="1" applyAlignment="1">
      <alignment vertical="center" wrapText="1"/>
    </xf>
    <xf numFmtId="3" fontId="21" fillId="9" borderId="79" xfId="0" applyNumberFormat="1" applyFont="1" applyFill="1" applyBorder="1" applyAlignment="1">
      <alignment horizontal="right" vertical="center" wrapText="1"/>
    </xf>
    <xf numFmtId="0" fontId="1" fillId="0" borderId="40" xfId="0" applyFont="1" applyBorder="1" applyAlignment="1">
      <alignment horizontal="center"/>
    </xf>
    <xf numFmtId="0" fontId="3" fillId="0" borderId="41" xfId="0" applyFont="1" applyBorder="1" applyAlignment="1">
      <alignment horizontal="left" vertical="center" wrapText="1"/>
    </xf>
    <xf numFmtId="0" fontId="3" fillId="0" borderId="34" xfId="0" applyFont="1" applyBorder="1" applyAlignment="1">
      <alignment horizontal="left" vertical="center" wrapText="1"/>
    </xf>
    <xf numFmtId="0" fontId="1" fillId="16" borderId="46" xfId="0" applyFont="1" applyFill="1" applyBorder="1" applyAlignment="1">
      <alignment vertical="center" wrapText="1"/>
    </xf>
    <xf numFmtId="0" fontId="1" fillId="16" borderId="26" xfId="0" applyFont="1" applyFill="1" applyBorder="1" applyAlignment="1">
      <alignment vertical="center" wrapText="1"/>
    </xf>
    <xf numFmtId="0" fontId="1" fillId="16" borderId="0" xfId="0" applyFont="1" applyFill="1" applyAlignment="1">
      <alignment vertical="center" wrapText="1"/>
    </xf>
    <xf numFmtId="0" fontId="1" fillId="16" borderId="39" xfId="0" applyFont="1" applyFill="1" applyBorder="1" applyAlignment="1">
      <alignment vertical="center" wrapText="1"/>
    </xf>
    <xf numFmtId="0" fontId="1" fillId="12" borderId="27" xfId="0" applyFont="1" applyFill="1" applyBorder="1" applyAlignment="1">
      <alignment horizontal="center"/>
    </xf>
    <xf numFmtId="0" fontId="1" fillId="16" borderId="67" xfId="0" applyFont="1" applyFill="1" applyBorder="1" applyAlignment="1">
      <alignment vertical="center" wrapText="1"/>
    </xf>
    <xf numFmtId="0" fontId="1" fillId="16" borderId="32" xfId="0" applyFont="1" applyFill="1" applyBorder="1" applyAlignment="1">
      <alignment vertical="center" wrapText="1"/>
    </xf>
    <xf numFmtId="43" fontId="21" fillId="8" borderId="11" xfId="1" applyFont="1" applyFill="1" applyBorder="1" applyAlignment="1">
      <alignment vertical="center" wrapText="1"/>
    </xf>
    <xf numFmtId="0" fontId="20" fillId="0" borderId="83" xfId="0" applyFont="1" applyBorder="1" applyAlignment="1">
      <alignment horizontal="center" vertical="center" wrapText="1"/>
    </xf>
    <xf numFmtId="3" fontId="21" fillId="8" borderId="73" xfId="0" applyNumberFormat="1" applyFont="1" applyFill="1" applyBorder="1" applyAlignment="1">
      <alignment horizontal="right" vertical="center" wrapText="1"/>
    </xf>
    <xf numFmtId="0" fontId="3" fillId="11" borderId="46" xfId="37" applyFont="1" applyFill="1" applyBorder="1"/>
    <xf numFmtId="43" fontId="21" fillId="8" borderId="43" xfId="1" applyFont="1" applyFill="1" applyBorder="1" applyAlignment="1">
      <alignment vertical="center" wrapText="1"/>
    </xf>
    <xf numFmtId="0" fontId="3" fillId="11" borderId="26" xfId="37" applyFont="1" applyFill="1" applyBorder="1"/>
    <xf numFmtId="0" fontId="3" fillId="11" borderId="0" xfId="37" applyFont="1" applyFill="1" applyAlignment="1">
      <alignment vertical="top" wrapText="1"/>
    </xf>
    <xf numFmtId="0" fontId="3" fillId="11" borderId="39" xfId="37" applyFont="1" applyFill="1" applyBorder="1" applyAlignment="1">
      <alignment vertical="top" wrapText="1"/>
    </xf>
    <xf numFmtId="0" fontId="3" fillId="11" borderId="67" xfId="37" applyFont="1" applyFill="1" applyBorder="1" applyAlignment="1">
      <alignment vertical="top" wrapText="1"/>
    </xf>
    <xf numFmtId="0" fontId="3" fillId="11" borderId="32" xfId="37" applyFont="1" applyFill="1" applyBorder="1" applyAlignment="1">
      <alignment vertical="top" wrapText="1"/>
    </xf>
    <xf numFmtId="0" fontId="1" fillId="10" borderId="85" xfId="0" applyFont="1" applyFill="1" applyBorder="1" applyAlignment="1">
      <alignment horizontal="center"/>
    </xf>
    <xf numFmtId="0" fontId="3" fillId="16" borderId="0" xfId="37" applyFont="1" applyFill="1" applyAlignment="1">
      <alignment vertical="top" wrapText="1"/>
    </xf>
    <xf numFmtId="170" fontId="21" fillId="9" borderId="81" xfId="1" applyNumberFormat="1" applyFont="1" applyFill="1" applyBorder="1" applyAlignment="1">
      <alignment horizontal="right" vertical="center" wrapText="1"/>
    </xf>
    <xf numFmtId="0" fontId="20" fillId="6" borderId="0" xfId="0" applyFont="1" applyFill="1" applyAlignment="1">
      <alignment horizontal="right" vertical="center" wrapText="1"/>
    </xf>
    <xf numFmtId="0" fontId="20" fillId="6" borderId="75" xfId="0" applyFont="1" applyFill="1" applyBorder="1" applyAlignment="1">
      <alignment horizontal="right" vertical="center" wrapText="1"/>
    </xf>
    <xf numFmtId="0" fontId="3" fillId="16" borderId="39" xfId="37" applyFont="1" applyFill="1" applyBorder="1" applyAlignment="1">
      <alignment vertical="top" wrapText="1"/>
    </xf>
    <xf numFmtId="0" fontId="1" fillId="12" borderId="85" xfId="0" applyFont="1" applyFill="1" applyBorder="1" applyAlignment="1">
      <alignment horizontal="center"/>
    </xf>
    <xf numFmtId="0" fontId="20" fillId="6" borderId="52" xfId="0" applyFont="1" applyFill="1" applyBorder="1" applyAlignment="1">
      <alignment horizontal="right" vertical="center" wrapText="1"/>
    </xf>
    <xf numFmtId="0" fontId="1" fillId="0" borderId="41" xfId="0" applyFont="1" applyBorder="1" applyAlignment="1">
      <alignment horizontal="center" vertical="center" wrapText="1"/>
    </xf>
    <xf numFmtId="3" fontId="21" fillId="9" borderId="86" xfId="0" applyNumberFormat="1" applyFont="1" applyFill="1" applyBorder="1" applyAlignment="1">
      <alignment horizontal="right" vertical="center" wrapText="1"/>
    </xf>
    <xf numFmtId="0" fontId="1" fillId="0" borderId="34" xfId="0" applyFont="1" applyBorder="1" applyAlignment="1">
      <alignment horizontal="center" vertical="center" wrapText="1"/>
    </xf>
    <xf numFmtId="0" fontId="8"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wrapText="1"/>
    </xf>
    <xf numFmtId="0" fontId="4" fillId="3" borderId="0" xfId="38" applyFont="1" applyFill="1" applyAlignment="1">
      <alignment horizontal="center" vertical="center"/>
    </xf>
    <xf numFmtId="0" fontId="18" fillId="0" borderId="24" xfId="0" applyFont="1" applyBorder="1" applyAlignment="1">
      <alignment horizontal="center"/>
    </xf>
    <xf numFmtId="0" fontId="18" fillId="0" borderId="25" xfId="0" applyFont="1" applyBorder="1" applyAlignment="1">
      <alignment horizontal="center"/>
    </xf>
    <xf numFmtId="0" fontId="20" fillId="6" borderId="40"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45"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6" borderId="33"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54" xfId="0" applyFont="1" applyFill="1" applyBorder="1" applyAlignment="1">
      <alignment horizontal="center" vertical="center" wrapText="1"/>
    </xf>
    <xf numFmtId="0" fontId="20" fillId="6" borderId="84" xfId="0" applyFont="1" applyFill="1" applyBorder="1" applyAlignment="1">
      <alignment horizontal="center" vertical="center" wrapText="1"/>
    </xf>
    <xf numFmtId="0" fontId="8" fillId="0" borderId="22" xfId="0" applyFont="1" applyBorder="1" applyAlignment="1">
      <alignment horizontal="center"/>
    </xf>
    <xf numFmtId="0" fontId="8" fillId="0" borderId="27" xfId="0" applyFont="1" applyBorder="1" applyAlignment="1">
      <alignment horizontal="center"/>
    </xf>
    <xf numFmtId="0" fontId="8" fillId="0" borderId="23" xfId="0" applyFont="1" applyBorder="1" applyAlignment="1">
      <alignment horizontal="center"/>
    </xf>
    <xf numFmtId="0" fontId="8" fillId="0" borderId="28" xfId="0" applyFont="1" applyBorder="1" applyAlignment="1">
      <alignment horizontal="center"/>
    </xf>
    <xf numFmtId="0" fontId="19" fillId="7" borderId="17" xfId="0" applyFont="1" applyFill="1" applyBorder="1" applyAlignment="1">
      <alignment horizontal="center" wrapText="1"/>
    </xf>
    <xf numFmtId="0" fontId="19" fillId="7" borderId="31" xfId="0" applyFont="1" applyFill="1" applyBorder="1" applyAlignment="1">
      <alignment horizontal="center" wrapText="1"/>
    </xf>
    <xf numFmtId="0" fontId="8" fillId="0" borderId="26" xfId="0" applyFont="1" applyBorder="1" applyAlignment="1">
      <alignment horizontal="center"/>
    </xf>
    <xf numFmtId="0" fontId="8" fillId="0" borderId="32" xfId="0" applyFont="1" applyBorder="1" applyAlignment="1">
      <alignment horizontal="center"/>
    </xf>
    <xf numFmtId="0" fontId="20" fillId="6" borderId="47" xfId="0" applyFont="1" applyFill="1" applyBorder="1" applyAlignment="1">
      <alignment horizontal="center" vertical="center" wrapText="1"/>
    </xf>
    <xf numFmtId="0" fontId="20" fillId="6" borderId="75"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20" fillId="6" borderId="67"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82"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1" fillId="10" borderId="13" xfId="0" applyFont="1" applyFill="1" applyBorder="1" applyAlignment="1">
      <alignment horizontal="center"/>
    </xf>
    <xf numFmtId="0" fontId="1" fillId="10" borderId="0" xfId="0" applyFont="1" applyFill="1" applyAlignment="1">
      <alignment horizontal="center"/>
    </xf>
    <xf numFmtId="0" fontId="1" fillId="10" borderId="10" xfId="0" applyFont="1" applyFill="1" applyBorder="1" applyAlignment="1">
      <alignment horizontal="center"/>
    </xf>
    <xf numFmtId="0" fontId="18" fillId="0" borderId="15" xfId="0" applyFont="1" applyBorder="1" applyAlignment="1">
      <alignment horizontal="center" vertical="center"/>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3" fontId="18" fillId="0" borderId="16" xfId="0" applyNumberFormat="1" applyFont="1" applyBorder="1" applyAlignment="1">
      <alignment horizontal="center" vertical="center"/>
    </xf>
    <xf numFmtId="3" fontId="18" fillId="0" borderId="19" xfId="0" applyNumberFormat="1" applyFont="1" applyBorder="1" applyAlignment="1">
      <alignment horizontal="center" vertical="center"/>
    </xf>
    <xf numFmtId="3" fontId="19" fillId="7" borderId="17" xfId="0" applyNumberFormat="1" applyFont="1" applyFill="1" applyBorder="1" applyAlignment="1">
      <alignment horizontal="center" vertical="center" wrapText="1"/>
    </xf>
    <xf numFmtId="3" fontId="19" fillId="7" borderId="20" xfId="0" applyNumberFormat="1" applyFont="1" applyFill="1" applyBorder="1" applyAlignment="1">
      <alignment horizontal="center" vertical="center" wrapText="1"/>
    </xf>
    <xf numFmtId="0" fontId="2" fillId="2" borderId="1" xfId="37" applyFont="1" applyFill="1" applyBorder="1" applyAlignment="1" applyProtection="1">
      <alignment horizontal="center" vertical="center" wrapText="1"/>
      <protection locked="0"/>
    </xf>
    <xf numFmtId="0" fontId="2" fillId="2" borderId="2" xfId="37" applyFont="1" applyFill="1" applyBorder="1" applyAlignment="1" applyProtection="1">
      <alignment horizontal="center" vertical="center" wrapText="1"/>
      <protection locked="0"/>
    </xf>
    <xf numFmtId="0" fontId="2" fillId="2" borderId="3" xfId="37" applyFont="1" applyFill="1" applyBorder="1" applyAlignment="1" applyProtection="1">
      <alignment horizontal="center" vertical="center" wrapText="1"/>
      <protection locked="0"/>
    </xf>
    <xf numFmtId="0" fontId="2" fillId="2" borderId="7" xfId="37" applyFont="1" applyFill="1" applyBorder="1" applyAlignment="1" applyProtection="1">
      <alignment horizontal="center" vertical="center" wrapText="1"/>
      <protection locked="0"/>
    </xf>
    <xf numFmtId="0" fontId="2" fillId="2" borderId="6" xfId="37" applyFont="1" applyFill="1" applyBorder="1" applyAlignment="1" applyProtection="1">
      <alignment horizontal="center" vertical="center" wrapText="1"/>
      <protection locked="0"/>
    </xf>
    <xf numFmtId="0" fontId="2" fillId="2" borderId="8" xfId="37" applyFont="1" applyFill="1" applyBorder="1" applyAlignment="1" applyProtection="1">
      <alignment horizontal="center" vertical="center" wrapText="1"/>
      <protection locked="0"/>
    </xf>
    <xf numFmtId="0" fontId="15" fillId="0" borderId="0" xfId="37" applyAlignment="1" applyProtection="1">
      <alignment horizontal="left" vertical="top" wrapText="1" indent="1"/>
      <protection locked="0"/>
    </xf>
    <xf numFmtId="0" fontId="1" fillId="0" borderId="0" xfId="36" applyAlignment="1">
      <alignment horizontal="left" vertical="top" wrapText="1" indent="1"/>
    </xf>
    <xf numFmtId="0" fontId="1" fillId="0" borderId="0" xfId="36" applyAlignment="1">
      <alignment horizontal="left" wrapText="1" indent="1"/>
    </xf>
    <xf numFmtId="0" fontId="2" fillId="2" borderId="1" xfId="39" applyFont="1" applyFill="1" applyBorder="1" applyAlignment="1" applyProtection="1">
      <alignment horizontal="center" vertical="center" wrapText="1"/>
      <protection locked="0"/>
    </xf>
    <xf numFmtId="0" fontId="2" fillId="2" borderId="2" xfId="39" applyFont="1" applyFill="1" applyBorder="1" applyAlignment="1" applyProtection="1">
      <alignment horizontal="center" vertical="center" wrapText="1"/>
      <protection locked="0"/>
    </xf>
    <xf numFmtId="0" fontId="2" fillId="2" borderId="3" xfId="39" applyFont="1" applyFill="1" applyBorder="1" applyAlignment="1" applyProtection="1">
      <alignment horizontal="center" vertical="center" wrapText="1"/>
      <protection locked="0"/>
    </xf>
    <xf numFmtId="0" fontId="0" fillId="0" borderId="0" xfId="39" applyFont="1" applyAlignment="1" applyProtection="1">
      <alignment horizontal="left" vertical="top" wrapText="1"/>
      <protection locked="0"/>
    </xf>
    <xf numFmtId="0" fontId="2" fillId="2" borderId="9" xfId="39" applyFont="1" applyFill="1" applyBorder="1" applyAlignment="1">
      <alignment horizontal="center" vertical="center" wrapText="1"/>
    </xf>
    <xf numFmtId="0" fontId="2" fillId="2" borderId="11" xfId="39" applyFont="1" applyFill="1" applyBorder="1" applyAlignment="1">
      <alignment horizontal="center" vertical="center" wrapText="1"/>
    </xf>
    <xf numFmtId="0" fontId="2" fillId="2" borderId="7" xfId="44" applyFont="1" applyFill="1" applyBorder="1" applyAlignment="1" applyProtection="1">
      <alignment horizontal="center" vertical="center" wrapText="1"/>
      <protection locked="0"/>
    </xf>
    <xf numFmtId="0" fontId="2" fillId="2" borderId="6" xfId="44" applyFont="1" applyFill="1" applyBorder="1" applyAlignment="1" applyProtection="1">
      <alignment horizontal="center" vertical="center" wrapText="1"/>
      <protection locked="0"/>
    </xf>
    <xf numFmtId="0" fontId="2" fillId="2" borderId="8" xfId="44" applyFont="1" applyFill="1" applyBorder="1" applyAlignment="1" applyProtection="1">
      <alignment horizontal="center" vertical="center" wrapText="1"/>
      <protection locked="0"/>
    </xf>
    <xf numFmtId="0" fontId="2" fillId="2" borderId="1" xfId="44" applyFont="1" applyFill="1" applyBorder="1" applyAlignment="1" applyProtection="1">
      <alignment horizontal="center" vertical="center" wrapText="1"/>
      <protection locked="0"/>
    </xf>
    <xf numFmtId="0" fontId="2" fillId="2" borderId="2" xfId="44" applyFont="1" applyFill="1" applyBorder="1" applyAlignment="1" applyProtection="1">
      <alignment horizontal="center" vertical="center" wrapText="1"/>
      <protection locked="0"/>
    </xf>
    <xf numFmtId="0" fontId="2" fillId="2" borderId="3" xfId="44" applyFont="1" applyFill="1" applyBorder="1" applyAlignment="1" applyProtection="1">
      <alignment horizontal="center" vertical="center" wrapText="1"/>
      <protection locked="0"/>
    </xf>
    <xf numFmtId="4" fontId="2" fillId="2" borderId="9" xfId="44" applyNumberFormat="1" applyFont="1" applyFill="1" applyBorder="1" applyAlignment="1">
      <alignment horizontal="center" vertical="center" wrapText="1"/>
    </xf>
    <xf numFmtId="4" fontId="2" fillId="2" borderId="11" xfId="44"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68" fontId="2" fillId="2" borderId="1" xfId="13" applyNumberFormat="1" applyFont="1" applyFill="1" applyBorder="1" applyAlignment="1" applyProtection="1">
      <alignment horizontal="center" vertical="center"/>
      <protection locked="0"/>
    </xf>
    <xf numFmtId="168" fontId="2" fillId="2" borderId="2" xfId="13" applyNumberFormat="1" applyFont="1" applyFill="1" applyBorder="1" applyAlignment="1" applyProtection="1">
      <alignment horizontal="center" vertical="center"/>
      <protection locked="0"/>
    </xf>
    <xf numFmtId="168" fontId="2" fillId="2" borderId="3" xfId="13" applyNumberFormat="1" applyFont="1" applyFill="1" applyBorder="1" applyAlignment="1" applyProtection="1">
      <alignment horizontal="center" vertical="center"/>
      <protection locked="0"/>
    </xf>
    <xf numFmtId="168" fontId="2" fillId="2" borderId="1" xfId="13" applyNumberFormat="1" applyFont="1" applyFill="1" applyBorder="1" applyAlignment="1" applyProtection="1">
      <alignment horizontal="center" vertical="center" wrapText="1"/>
    </xf>
    <xf numFmtId="168" fontId="2" fillId="2" borderId="2" xfId="13" applyNumberFormat="1" applyFont="1" applyFill="1" applyBorder="1" applyAlignment="1" applyProtection="1">
      <alignment horizontal="center" vertical="center" wrapText="1"/>
    </xf>
    <xf numFmtId="168" fontId="2" fillId="2" borderId="3" xfId="13" applyNumberFormat="1" applyFont="1" applyFill="1" applyBorder="1" applyAlignment="1" applyProtection="1">
      <alignment horizontal="center" vertical="center" wrapText="1"/>
    </xf>
    <xf numFmtId="0" fontId="2" fillId="2" borderId="4" xfId="36" applyFont="1" applyFill="1" applyBorder="1" applyAlignment="1" applyProtection="1">
      <alignment horizontal="center" vertical="center" wrapText="1"/>
      <protection locked="0"/>
    </xf>
    <xf numFmtId="168" fontId="2" fillId="2" borderId="4" xfId="13" applyNumberFormat="1" applyFont="1" applyFill="1" applyBorder="1" applyAlignment="1" applyProtection="1">
      <alignment horizontal="center" vertical="center"/>
      <protection locked="0"/>
    </xf>
    <xf numFmtId="168" fontId="2" fillId="2" borderId="4" xfId="13" applyNumberFormat="1" applyFont="1" applyFill="1" applyBorder="1" applyAlignment="1" applyProtection="1">
      <alignment horizontal="center" vertical="center" wrapText="1"/>
      <protection locked="0"/>
    </xf>
    <xf numFmtId="0" fontId="2" fillId="2" borderId="8" xfId="44" applyFont="1" applyFill="1" applyBorder="1" applyAlignment="1">
      <alignment horizontal="center" vertical="center"/>
    </xf>
    <xf numFmtId="0" fontId="2" fillId="2" borderId="10" xfId="44" applyFont="1" applyFill="1" applyBorder="1" applyAlignment="1">
      <alignment horizontal="center" vertical="center"/>
    </xf>
    <xf numFmtId="0" fontId="4" fillId="3" borderId="0" xfId="40" applyFont="1" applyFill="1" applyAlignment="1">
      <alignment horizontal="center" vertical="center"/>
    </xf>
    <xf numFmtId="0" fontId="4" fillId="3" borderId="0" xfId="40" applyFont="1" applyFill="1" applyAlignment="1">
      <alignment vertical="center"/>
    </xf>
    <xf numFmtId="0" fontId="4" fillId="3" borderId="0" xfId="40" applyFont="1" applyFill="1" applyAlignment="1">
      <alignment horizontal="center"/>
    </xf>
    <xf numFmtId="0" fontId="4" fillId="3" borderId="0" xfId="40" applyFont="1" applyFill="1"/>
    <xf numFmtId="0" fontId="8" fillId="6" borderId="4" xfId="46" applyFont="1" applyFill="1" applyBorder="1" applyAlignment="1">
      <alignment horizontal="center" vertical="center"/>
    </xf>
    <xf numFmtId="0" fontId="2" fillId="2" borderId="4" xfId="39" applyFont="1" applyFill="1" applyBorder="1" applyAlignment="1">
      <alignment horizontal="center" vertical="center"/>
    </xf>
  </cellXfs>
  <cellStyles count="56">
    <cellStyle name="Euro" xfId="2"/>
    <cellStyle name="Millares" xfId="1" builtinId="3"/>
    <cellStyle name="Millares 10" xfId="3"/>
    <cellStyle name="Millares 2" xfId="4"/>
    <cellStyle name="Millares 2 2" xfId="5"/>
    <cellStyle name="Millares 2 2 2" xfId="6"/>
    <cellStyle name="Millares 2 2 2 2" xfId="7"/>
    <cellStyle name="Millares 2 2 3" xfId="8"/>
    <cellStyle name="Millares 2 2 4" xfId="9"/>
    <cellStyle name="Millares 2 3" xfId="10"/>
    <cellStyle name="Millares 2 3 2" xfId="11"/>
    <cellStyle name="Millares 2 3 3" xfId="12"/>
    <cellStyle name="Millares 2 4" xfId="13"/>
    <cellStyle name="Millares 2 4 2" xfId="14"/>
    <cellStyle name="Millares 2 4 2 2" xfId="15"/>
    <cellStyle name="Millares 2 4 2 2 2" xfId="16"/>
    <cellStyle name="Millares 2 4 2 3" xfId="17"/>
    <cellStyle name="Millares 2 4 3" xfId="18"/>
    <cellStyle name="Millares 2 4 3 2" xfId="19"/>
    <cellStyle name="Millares 2 4 3 2 2" xfId="20"/>
    <cellStyle name="Millares 2 4 3 3" xfId="21"/>
    <cellStyle name="Millares 2 4 4" xfId="22"/>
    <cellStyle name="Millares 2 4 4 2" xfId="23"/>
    <cellStyle name="Millares 2 4 5" xfId="24"/>
    <cellStyle name="Millares 2 5" xfId="25"/>
    <cellStyle name="Millares 2 6" xfId="26"/>
    <cellStyle name="Millares 3" xfId="27"/>
    <cellStyle name="Millares 3 2" xfId="28"/>
    <cellStyle name="Millares 3 2 2" xfId="29"/>
    <cellStyle name="Millares 3 3" xfId="30"/>
    <cellStyle name="Millares 3 4" xfId="31"/>
    <cellStyle name="Millares 4" xfId="32"/>
    <cellStyle name="Millares 4 2" xfId="33"/>
    <cellStyle name="Millares 5" xfId="34"/>
    <cellStyle name="Moneda 2" xfId="35"/>
    <cellStyle name="Normal" xfId="0" builtinId="0"/>
    <cellStyle name="Normal 2" xfId="36"/>
    <cellStyle name="Normal 2 2" xfId="37"/>
    <cellStyle name="Normal 2 3" xfId="38"/>
    <cellStyle name="Normal 2 3 2" xfId="39"/>
    <cellStyle name="Normal 2 3 2 2" xfId="40"/>
    <cellStyle name="Normal 2 3 3" xfId="41"/>
    <cellStyle name="Normal 2 4" xfId="42"/>
    <cellStyle name="Normal 2 4 2" xfId="43"/>
    <cellStyle name="Normal 3" xfId="44"/>
    <cellStyle name="Normal 3 2" xfId="45"/>
    <cellStyle name="Normal 3 2 2" xfId="46"/>
    <cellStyle name="Normal 3 2 3" xfId="47"/>
    <cellStyle name="Normal 4" xfId="48"/>
    <cellStyle name="Normal 4 2" xfId="49"/>
    <cellStyle name="Normal 5" xfId="50"/>
    <cellStyle name="Normal 5 2" xfId="51"/>
    <cellStyle name="Normal 5 3 2" xfId="52"/>
    <cellStyle name="Normal 6" xfId="53"/>
    <cellStyle name="Normal 6 2" xfId="54"/>
    <cellStyle name="Porcentual 2" xfId="55"/>
  </cellStyles>
  <dxfs count="1">
    <dxf>
      <fill>
        <patternFill patternType="solid">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C7" sqref="C7"/>
    </sheetView>
  </sheetViews>
  <sheetFormatPr baseColWidth="10" defaultColWidth="11.453125" defaultRowHeight="10"/>
  <cols>
    <col min="1" max="1" width="16" style="248" customWidth="1"/>
    <col min="2" max="2" width="63.453125" style="1" customWidth="1"/>
    <col min="3" max="3" width="38.453125" style="1" customWidth="1"/>
    <col min="4" max="4" width="19.36328125" style="1" customWidth="1"/>
    <col min="5" max="16384" width="11.453125" style="1"/>
  </cols>
  <sheetData>
    <row r="1" spans="1:4" ht="10.5">
      <c r="A1" s="435" t="s">
        <v>0</v>
      </c>
      <c r="B1" s="435"/>
      <c r="C1" s="256" t="s">
        <v>1</v>
      </c>
      <c r="D1" s="257">
        <v>2026</v>
      </c>
    </row>
    <row r="2" spans="1:4" ht="10.5">
      <c r="A2" s="435" t="s">
        <v>2</v>
      </c>
      <c r="B2" s="435"/>
      <c r="C2" s="256" t="s">
        <v>3</v>
      </c>
      <c r="D2" s="257" t="s">
        <v>4</v>
      </c>
    </row>
    <row r="3" spans="1:4" ht="10.5">
      <c r="A3" s="435" t="s">
        <v>5</v>
      </c>
      <c r="B3" s="435"/>
      <c r="C3" s="256" t="s">
        <v>6</v>
      </c>
      <c r="D3" s="257">
        <v>1</v>
      </c>
    </row>
    <row r="5" spans="1:4" ht="10.5">
      <c r="A5" s="432" t="s">
        <v>7</v>
      </c>
      <c r="B5" s="432" t="s">
        <v>8</v>
      </c>
      <c r="C5" s="432" t="s">
        <v>9</v>
      </c>
      <c r="D5" s="432" t="s">
        <v>10</v>
      </c>
    </row>
    <row r="6" spans="1:4" ht="30">
      <c r="A6" s="244" t="s">
        <v>11</v>
      </c>
      <c r="B6" s="433" t="s">
        <v>12</v>
      </c>
      <c r="C6" s="434" t="s">
        <v>13</v>
      </c>
      <c r="D6" s="1" t="str">
        <f>IF(('REV Det'!G7+'REV Det'!L7)=0,"Si cumple la regla","No cumple la regla")</f>
        <v>Si cumple la regla</v>
      </c>
    </row>
    <row r="7" spans="1:4" ht="50">
      <c r="A7" s="244" t="s">
        <v>14</v>
      </c>
      <c r="B7" s="433" t="s">
        <v>15</v>
      </c>
      <c r="C7" s="434" t="s">
        <v>16</v>
      </c>
      <c r="D7" s="1" t="str">
        <f>IF(('REV Det'!G8+'REV Det'!L8)=0,"Si cumple la regla","No cumple la regla")</f>
        <v>Si cumple la regla</v>
      </c>
    </row>
    <row r="8" spans="1:4" ht="50">
      <c r="A8" s="244" t="s">
        <v>17</v>
      </c>
      <c r="B8" s="433" t="s">
        <v>18</v>
      </c>
      <c r="C8" s="434" t="s">
        <v>16</v>
      </c>
      <c r="D8" s="1" t="str">
        <f>IF(('REV Det'!G9+'REV Det'!L9)=0,"Si cumple la regla","No cumple la regla")</f>
        <v>Si cumple la regla</v>
      </c>
    </row>
    <row r="9" spans="1:4" ht="50">
      <c r="A9" s="244" t="s">
        <v>19</v>
      </c>
      <c r="B9" s="433" t="s">
        <v>20</v>
      </c>
      <c r="C9" s="434" t="s">
        <v>16</v>
      </c>
      <c r="D9" s="1" t="str">
        <f>IF(('REV Det'!G10+'REV Det'!L10)=0,"Si cumple la regla","No cumple la regla")</f>
        <v>Si cumple la regla</v>
      </c>
    </row>
    <row r="10" spans="1:4" ht="20">
      <c r="A10" s="244" t="s">
        <v>21</v>
      </c>
      <c r="B10" s="433" t="s">
        <v>22</v>
      </c>
      <c r="C10" s="434" t="s">
        <v>23</v>
      </c>
      <c r="D10" s="1" t="str">
        <f>IF(('REV Det'!G11+'REV Det'!L11)=0,"Si cumple la regla","No cumple la regla")</f>
        <v>Si cumple la regla</v>
      </c>
    </row>
    <row r="11" spans="1:4" ht="30">
      <c r="A11" s="244" t="s">
        <v>24</v>
      </c>
      <c r="B11" s="433" t="s">
        <v>25</v>
      </c>
      <c r="C11" s="434" t="s">
        <v>26</v>
      </c>
      <c r="D11" s="1" t="str">
        <f>IF((SUM('REV Det'!G12:G27,'REV Det'!L12:L27))=0,"Si cumple la regla","No cumple la regla")</f>
        <v>Si cumple la regla</v>
      </c>
    </row>
    <row r="12" spans="1:4" ht="30">
      <c r="A12" s="244" t="s">
        <v>27</v>
      </c>
      <c r="B12" s="433" t="s">
        <v>28</v>
      </c>
      <c r="C12" s="434" t="s">
        <v>29</v>
      </c>
      <c r="D12" s="1" t="str">
        <f>IF(('REV Det'!G28+'REV Det'!L28)=0,"Si cumple la regla","No cumple la regla")</f>
        <v>Si cumple la regla</v>
      </c>
    </row>
    <row r="13" spans="1:4" ht="30">
      <c r="A13" s="244" t="s">
        <v>30</v>
      </c>
      <c r="B13" s="433" t="s">
        <v>31</v>
      </c>
      <c r="C13" s="434" t="s">
        <v>29</v>
      </c>
      <c r="D13" s="1" t="str">
        <f>IF(('REV Det'!G29+'REV Det'!L29)=0,"Si cumple la regla","No cumple la regla")</f>
        <v>Si cumple la regla</v>
      </c>
    </row>
    <row r="14" spans="1:4" ht="30">
      <c r="A14" s="244" t="s">
        <v>32</v>
      </c>
      <c r="B14" s="433" t="s">
        <v>33</v>
      </c>
      <c r="C14" s="434" t="s">
        <v>34</v>
      </c>
      <c r="D14" s="1" t="str">
        <f>IF(('REV Det'!G30+'REV Det'!L30)=0,"Si cumple la regla","No cumple la regla")</f>
        <v>Si cumple la regla</v>
      </c>
    </row>
    <row r="15" spans="1:4" ht="40">
      <c r="A15" s="244" t="s">
        <v>35</v>
      </c>
      <c r="B15" s="433" t="s">
        <v>36</v>
      </c>
      <c r="C15" s="434" t="s">
        <v>37</v>
      </c>
      <c r="D15" s="1" t="str">
        <f>IF(('REV Det'!G31+'REV Det'!L31)=0,"Si cumple la regla","No cumple la regla")</f>
        <v>Si cumple la regla</v>
      </c>
    </row>
    <row r="16" spans="1:4" ht="40">
      <c r="A16" s="244" t="s">
        <v>38</v>
      </c>
      <c r="B16" s="433" t="s">
        <v>39</v>
      </c>
      <c r="C16" s="434" t="s">
        <v>40</v>
      </c>
      <c r="D16" s="1" t="str">
        <f>IF((SUM('REV Det'!G32:G33,'REV Det'!L32:L33))=0,"Si cumple la regla","No cumple la regla")</f>
        <v>Si cumple la regla</v>
      </c>
    </row>
    <row r="17" spans="1:4" ht="30">
      <c r="A17" s="244" t="s">
        <v>41</v>
      </c>
      <c r="B17" s="433" t="s">
        <v>42</v>
      </c>
      <c r="C17" s="434" t="s">
        <v>40</v>
      </c>
      <c r="D17" s="1" t="str">
        <f>IF(('REV Det'!G34+'REV Det'!L34)=0,"Si cumple la regla","No cumple la regla")</f>
        <v>Si cumple la regla</v>
      </c>
    </row>
    <row r="18" spans="1:4" ht="50">
      <c r="A18" s="244" t="s">
        <v>43</v>
      </c>
      <c r="B18" s="433" t="s">
        <v>44</v>
      </c>
      <c r="C18" s="434" t="s">
        <v>40</v>
      </c>
      <c r="D18" s="1" t="str">
        <f>IF((SUM('REV Det'!G35:G36,'REV Det'!L35:L36))=0,"Si cumple la regla","No cumple la regla")</f>
        <v>Si cumple la regla</v>
      </c>
    </row>
    <row r="19" spans="1:4" ht="40">
      <c r="A19" s="244" t="s">
        <v>45</v>
      </c>
      <c r="B19" s="433" t="s">
        <v>46</v>
      </c>
      <c r="C19" s="434" t="s">
        <v>40</v>
      </c>
      <c r="D19" s="1" t="str">
        <f>IF(('REV Det'!G37+'REV Det'!L37)=0,"Si cumple la regla","No cumple la regla")</f>
        <v>Si cumple la regla</v>
      </c>
    </row>
    <row r="20" spans="1:4" ht="40">
      <c r="A20" s="244" t="s">
        <v>47</v>
      </c>
      <c r="B20" s="433" t="s">
        <v>48</v>
      </c>
      <c r="C20" s="434" t="s">
        <v>49</v>
      </c>
      <c r="D20" s="1" t="str">
        <f>IF((SUM('REV Det'!G38:G39,'REV Det'!L38:L39))=0,"Si cumple la regla","No cumple la regla")</f>
        <v>Si cumple la regla</v>
      </c>
    </row>
    <row r="21" spans="1:4" ht="30">
      <c r="A21" s="244" t="s">
        <v>50</v>
      </c>
      <c r="B21" s="433" t="s">
        <v>51</v>
      </c>
      <c r="C21" s="434" t="s">
        <v>49</v>
      </c>
      <c r="D21" s="1" t="str">
        <f>IF(('REV Det'!G40+'REV Det'!L40)=0,"Si cumple la regla","No cumple la regla")</f>
        <v>Si cumple la regla</v>
      </c>
    </row>
    <row r="22" spans="1:4" ht="50">
      <c r="A22" s="244" t="s">
        <v>52</v>
      </c>
      <c r="B22" s="433" t="s">
        <v>53</v>
      </c>
      <c r="C22" s="434" t="s">
        <v>49</v>
      </c>
      <c r="D22" s="1" t="str">
        <f>IF((SUM('REV Det'!G41:G42,'REV Det'!L41:L42))=0,"Si cumple la regla","No cumple la regla")</f>
        <v>Si cumple la regla</v>
      </c>
    </row>
    <row r="23" spans="1:4" ht="40">
      <c r="A23" s="244" t="s">
        <v>54</v>
      </c>
      <c r="B23" s="433" t="s">
        <v>55</v>
      </c>
      <c r="C23" s="434" t="s">
        <v>49</v>
      </c>
      <c r="D23" s="1" t="str">
        <f>IF(('REV Det'!G43+'REV Det'!L43)=0,"Si cumple la regla","No cumple la regla")</f>
        <v>Si cumple la regla</v>
      </c>
    </row>
    <row r="24" spans="1:4" ht="50">
      <c r="A24" s="244" t="s">
        <v>56</v>
      </c>
      <c r="B24" s="433" t="s">
        <v>57</v>
      </c>
      <c r="C24" s="434" t="s">
        <v>58</v>
      </c>
      <c r="D24" s="1" t="str">
        <f>IF((SUM('REV Det'!G44:G46,'REV Det'!L44:L46))=0,"Si cumple la regla","No cumple la regla")</f>
        <v>Si cumple la regla</v>
      </c>
    </row>
    <row r="25" spans="1:4" ht="50">
      <c r="A25" s="244" t="s">
        <v>59</v>
      </c>
      <c r="B25" s="433" t="s">
        <v>60</v>
      </c>
      <c r="C25" s="434" t="s">
        <v>58</v>
      </c>
      <c r="D25" s="1" t="str">
        <f>IF((SUM('REV Det'!G47:G49,'REV Det'!L47:L49))=0,"Si cumple la regla","No cumple la regla")</f>
        <v>Si cumple la regla</v>
      </c>
    </row>
    <row r="26" spans="1:4" ht="50">
      <c r="A26" s="244" t="s">
        <v>61</v>
      </c>
      <c r="B26" s="433" t="s">
        <v>62</v>
      </c>
      <c r="C26" s="434" t="s">
        <v>58</v>
      </c>
      <c r="D26" s="1" t="str">
        <f>IF(('REV Det'!G50+'REV Det'!L50)=0,"Si cumple la regla","No cumple la regla")</f>
        <v>Si cumple la regla</v>
      </c>
    </row>
    <row r="27" spans="1:4" ht="50">
      <c r="A27" s="244" t="s">
        <v>63</v>
      </c>
      <c r="B27" s="433" t="s">
        <v>64</v>
      </c>
      <c r="C27" s="434" t="s">
        <v>58</v>
      </c>
      <c r="D27" s="1" t="str">
        <f>IF((SUM('REV Det'!G51:G52,'REV Det'!L51:L52))=0,"Si cumple la regla","No cumple la regla")</f>
        <v>Si cumple la regla</v>
      </c>
    </row>
    <row r="28" spans="1:4" ht="50">
      <c r="A28" s="244" t="s">
        <v>65</v>
      </c>
      <c r="B28" s="433" t="s">
        <v>66</v>
      </c>
      <c r="C28" s="434" t="s">
        <v>67</v>
      </c>
      <c r="D28" s="1" t="str">
        <f>IF((SUM('REV Det'!G54:G55,'REV Det'!L54:L55))=0,"Si cumple la regla","No cumple la regla")</f>
        <v>Si cumple la regla</v>
      </c>
    </row>
    <row r="29" spans="1:4" ht="50">
      <c r="A29" s="244" t="s">
        <v>68</v>
      </c>
      <c r="B29" s="433" t="s">
        <v>69</v>
      </c>
      <c r="C29" s="434" t="s">
        <v>67</v>
      </c>
      <c r="D29" s="1" t="str">
        <f>IF((SUM('REV Det'!G56:G57,'REV Det'!L56:L57))=0,"Si cumple la regla","No cumple la regla")</f>
        <v>Si cumple la regla</v>
      </c>
    </row>
    <row r="30" spans="1:4" ht="50">
      <c r="A30" s="244" t="s">
        <v>70</v>
      </c>
      <c r="B30" s="433" t="s">
        <v>71</v>
      </c>
      <c r="C30" s="434" t="s">
        <v>67</v>
      </c>
      <c r="D30" s="1" t="str">
        <f>IF((SUM('REV Det'!G58:G59,'REV Det'!L58:L59))=0,"Si cumple la regla","No cumple la regla")</f>
        <v>Si cumple la regla</v>
      </c>
    </row>
    <row r="31" spans="1:4" ht="70">
      <c r="A31" s="244" t="s">
        <v>72</v>
      </c>
      <c r="B31" s="433" t="s">
        <v>73</v>
      </c>
      <c r="C31" s="434" t="s">
        <v>58</v>
      </c>
      <c r="D31" s="1" t="str">
        <f>IF(('REV Det'!G53+'REV Det'!L53)=0,"Si cumple la regla","No cumple la regla")</f>
        <v>Si cumple la regla</v>
      </c>
    </row>
    <row r="32" spans="1:4" ht="30">
      <c r="A32" s="244" t="s">
        <v>74</v>
      </c>
      <c r="B32" s="433" t="s">
        <v>75</v>
      </c>
      <c r="C32" s="434" t="s">
        <v>76</v>
      </c>
      <c r="D32" s="1" t="str">
        <f>IF(('REV Det'!G60+'REV Det'!L60)=0,"Si cumple la regla","No cumple la regla")</f>
        <v>Si cumple la regla</v>
      </c>
    </row>
    <row r="33" spans="1:4" ht="30">
      <c r="A33" s="244" t="s">
        <v>77</v>
      </c>
      <c r="B33" s="433" t="s">
        <v>78</v>
      </c>
      <c r="C33" s="434" t="s">
        <v>79</v>
      </c>
      <c r="D33" s="1" t="str">
        <f>IF((SUM('REV Det'!G61:G76,'REV Det'!L61:L76))=0,"Si cumple la regla","No cumple la regla")</f>
        <v>Si cumple la regla</v>
      </c>
    </row>
    <row r="34" spans="1:4" ht="50">
      <c r="A34" s="244" t="s">
        <v>80</v>
      </c>
      <c r="B34" s="433" t="s">
        <v>81</v>
      </c>
      <c r="C34" s="434" t="s">
        <v>82</v>
      </c>
      <c r="D34" s="1" t="str">
        <f>IF((SUM('REV Det'!G77:G79,'REV Det'!L77:L79))=0,"Si cumple la regla","No cumple la regla")</f>
        <v>Si cumple la regla</v>
      </c>
    </row>
    <row r="35" spans="1:4" ht="40">
      <c r="A35" s="244" t="s">
        <v>83</v>
      </c>
      <c r="B35" s="433" t="s">
        <v>84</v>
      </c>
      <c r="C35" s="434" t="s">
        <v>82</v>
      </c>
      <c r="D35" s="1" t="str">
        <f>IF(('REV Det'!G80+'REV Det'!L80)=0,"Si cumple la regla","No cumple la regla")</f>
        <v>Si cumple la regla</v>
      </c>
    </row>
    <row r="36" spans="1:4" ht="40">
      <c r="A36" s="244" t="s">
        <v>85</v>
      </c>
      <c r="B36" s="433" t="s">
        <v>86</v>
      </c>
      <c r="C36" s="434" t="s">
        <v>87</v>
      </c>
      <c r="D36" s="1" t="str">
        <f>IF(('REV Det'!G81+'REV Det'!L81)=0,"Si cumple la regla","No cumple la regla")</f>
        <v>Si cumple la regla</v>
      </c>
    </row>
    <row r="37" spans="1:4" ht="30">
      <c r="A37" s="244" t="s">
        <v>88</v>
      </c>
      <c r="B37" s="433" t="s">
        <v>89</v>
      </c>
      <c r="C37" s="434" t="s">
        <v>90</v>
      </c>
      <c r="D37" s="1" t="str">
        <f>IF(('REV Det'!G82+'REV Det'!L82)=0,"Si cumple la regla","No cumple la regla")</f>
        <v>Si cumple la regla</v>
      </c>
    </row>
    <row r="38" spans="1:4" ht="30">
      <c r="A38" s="244" t="s">
        <v>91</v>
      </c>
      <c r="B38" s="433" t="s">
        <v>92</v>
      </c>
      <c r="C38" s="434" t="s">
        <v>90</v>
      </c>
      <c r="D38" s="1" t="str">
        <f>IF(('REV Det'!G83+'REV Det'!L83)=0,"Si cumple la regla","No cumple la regla")</f>
        <v>Si cumple la regla</v>
      </c>
    </row>
    <row r="39" spans="1:4" ht="30">
      <c r="A39" s="244" t="s">
        <v>93</v>
      </c>
      <c r="B39" s="433" t="s">
        <v>94</v>
      </c>
      <c r="C39" s="434" t="s">
        <v>95</v>
      </c>
      <c r="D39" s="1" t="str">
        <f>IF((SUM('REV Det'!G84:G99,'REV Det'!L84:L99))=0,"Si cumple la regla","No cumple la regla")</f>
        <v>Si cumple la regla</v>
      </c>
    </row>
    <row r="40" spans="1:4" ht="30">
      <c r="A40" s="244" t="s">
        <v>96</v>
      </c>
      <c r="B40" s="433" t="s">
        <v>97</v>
      </c>
      <c r="C40" s="434" t="s">
        <v>98</v>
      </c>
      <c r="D40" s="1" t="str">
        <f>IF((SUM('REV Det'!G100:G115,'REV Det'!L100:L115))=0,"Si cumple la regla","No cumple la regla")</f>
        <v>Si cumple la regla</v>
      </c>
    </row>
    <row r="41" spans="1:4" ht="40">
      <c r="A41" s="244" t="s">
        <v>99</v>
      </c>
      <c r="B41" s="433" t="s">
        <v>100</v>
      </c>
      <c r="C41" s="434" t="s">
        <v>101</v>
      </c>
      <c r="D41" s="1" t="str">
        <f>IF(('REV Det'!G116+'REV Det'!L116)=0,"Si cumple la regla","No cumple la regla")</f>
        <v>Si cumple la regla</v>
      </c>
    </row>
    <row r="42" spans="1:4" ht="20">
      <c r="A42" s="244" t="s">
        <v>102</v>
      </c>
      <c r="B42" s="433" t="s">
        <v>103</v>
      </c>
      <c r="C42" s="434" t="s">
        <v>104</v>
      </c>
      <c r="D42" s="1" t="str">
        <f>+IF('Rev Det P'!I7=0,"Si cumple la regla","No cumple la regla")</f>
        <v>No cumple la regla</v>
      </c>
    </row>
    <row r="43" spans="1:4" ht="30">
      <c r="A43" s="244" t="s">
        <v>105</v>
      </c>
      <c r="B43" s="433" t="s">
        <v>106</v>
      </c>
      <c r="C43" s="434" t="s">
        <v>104</v>
      </c>
      <c r="D43" s="1" t="str">
        <f>+IF('Rev Det P'!I8=0,"Si cumple la regla","No cumple la regla")</f>
        <v>No cumple la regla</v>
      </c>
    </row>
    <row r="44" spans="1:4" ht="30">
      <c r="A44" s="244" t="s">
        <v>107</v>
      </c>
      <c r="B44" s="433" t="s">
        <v>108</v>
      </c>
      <c r="C44" s="434" t="s">
        <v>104</v>
      </c>
      <c r="D44" s="1" t="str">
        <f>+IF('Rev Det P'!I9=0,"Si cumple la regla","No cumple la regla")</f>
        <v>No cumple la regla</v>
      </c>
    </row>
    <row r="45" spans="1:4" ht="20">
      <c r="A45" s="244" t="s">
        <v>109</v>
      </c>
      <c r="B45" s="433" t="s">
        <v>110</v>
      </c>
      <c r="C45" s="434" t="s">
        <v>104</v>
      </c>
      <c r="D45" s="1" t="str">
        <f>+IF('Rev Det P'!I10=0,"Si cumple la regla","No cumple la regla")</f>
        <v>No cumple la regla</v>
      </c>
    </row>
    <row r="46" spans="1:4" ht="20">
      <c r="A46" s="244" t="s">
        <v>111</v>
      </c>
      <c r="B46" s="433" t="s">
        <v>112</v>
      </c>
      <c r="C46" s="434" t="s">
        <v>113</v>
      </c>
      <c r="D46" s="1" t="str">
        <f>IF(AND('Rev Det P'!I12=0,'Rev Det P'!I17=0,'Rev Det P'!I22=0,'Rev Det P'!I27=0),"Si cumple la regla","No cumple la regla")</f>
        <v>No cumple la regla</v>
      </c>
    </row>
    <row r="47" spans="1:4" ht="30">
      <c r="A47" s="244" t="s">
        <v>114</v>
      </c>
      <c r="B47" s="433" t="s">
        <v>115</v>
      </c>
      <c r="C47" s="434" t="s">
        <v>113</v>
      </c>
      <c r="D47" s="1" t="str">
        <f>IF(AND('Rev Det P'!I13=0,'Rev Det P'!I18=0,'Rev Det P'!I23=0,'Rev Det P'!I28=0),"Si cumple la regla","No cumple la regla")</f>
        <v>No cumple la regla</v>
      </c>
    </row>
    <row r="48" spans="1:4" ht="30">
      <c r="A48" s="244" t="s">
        <v>116</v>
      </c>
      <c r="B48" s="433" t="s">
        <v>117</v>
      </c>
      <c r="C48" s="434" t="s">
        <v>113</v>
      </c>
      <c r="D48" s="1" t="str">
        <f>IF(AND('Rev Det P'!I14=0,'Rev Det P'!I19=0,'Rev Det P'!I24=0,'Rev Det P'!I29=0),"Si cumple la regla","No cumple la regla")</f>
        <v>No cumple la regla</v>
      </c>
    </row>
    <row r="49" spans="1:4" ht="20">
      <c r="A49" s="244" t="s">
        <v>118</v>
      </c>
      <c r="B49" s="433" t="s">
        <v>119</v>
      </c>
      <c r="C49" s="434" t="s">
        <v>113</v>
      </c>
      <c r="D49" s="1" t="str">
        <f>IF(AND('Rev Det P'!I15=0,'Rev Det P'!I20=0,'Rev Det P'!I25=0,'Rev Det P'!I30=0),"Si cumple la regla","No cumple la regla")</f>
        <v>No cumple la regla</v>
      </c>
    </row>
    <row r="50" spans="1:4" ht="30">
      <c r="A50" s="244" t="s">
        <v>120</v>
      </c>
      <c r="B50" s="433" t="s">
        <v>121</v>
      </c>
      <c r="C50" s="434" t="s">
        <v>122</v>
      </c>
      <c r="D50" s="1" t="str">
        <f>IF(AND('Rev Det P'!I32=0,'Rev Det P'!I33=0,'Rev Det P'!I34=0),"Si cumple la regla","No cumple la regla")</f>
        <v>Si cumple la regla</v>
      </c>
    </row>
    <row r="51" spans="1:4" ht="30">
      <c r="A51" s="244" t="s">
        <v>123</v>
      </c>
      <c r="B51" s="433" t="s">
        <v>124</v>
      </c>
      <c r="C51" s="434" t="s">
        <v>125</v>
      </c>
      <c r="D51" s="1" t="str">
        <f>IF(AND('Rev Det P'!I36=0,'Rev Det P'!I37=0),"Si cumple la regla","No cumple la regla")</f>
        <v>Si cumple la regla</v>
      </c>
    </row>
    <row r="52" spans="1:4" ht="40">
      <c r="A52" s="244" t="s">
        <v>126</v>
      </c>
      <c r="B52" s="433" t="s">
        <v>127</v>
      </c>
      <c r="C52" s="434" t="s">
        <v>128</v>
      </c>
      <c r="D52" s="1" t="str">
        <f>+IF(AND('Rev Det P'!I39=0,'Rev Det P'!I44=0,'Rev Det P'!I49=0,'Rev Det P'!I54=0,'Rev Det P'!I59=0),"Si cumple la regla","No cumple la regla")</f>
        <v>No cumple la regla</v>
      </c>
    </row>
    <row r="53" spans="1:4" ht="60">
      <c r="A53" s="244" t="s">
        <v>129</v>
      </c>
      <c r="B53" s="433" t="s">
        <v>130</v>
      </c>
      <c r="C53" s="434" t="s">
        <v>128</v>
      </c>
      <c r="D53" s="1" t="str">
        <f>+IF(AND('Rev Det P'!I40=0,'Rev Det P'!I45=0,'Rev Det P'!I50=0,'Rev Det P'!I55=0,'Rev Det P'!I60=0),"Si cumple la regla","No cumple la regla")</f>
        <v>No cumple la regla</v>
      </c>
    </row>
    <row r="54" spans="1:4" ht="40">
      <c r="A54" s="244" t="s">
        <v>131</v>
      </c>
      <c r="B54" s="433" t="s">
        <v>132</v>
      </c>
      <c r="C54" s="434" t="s">
        <v>128</v>
      </c>
      <c r="D54" s="1" t="str">
        <f>+IF(AND('Rev Det P'!I41=0,'Rev Det P'!I46=0,'Rev Det P'!I51=0,'Rev Det P'!I56=0,'Rev Det P'!I61=0),"Si cumple la regla","No cumple la regla")</f>
        <v>No cumple la regla</v>
      </c>
    </row>
    <row r="55" spans="1:4" ht="30">
      <c r="A55" s="244" t="s">
        <v>133</v>
      </c>
      <c r="B55" s="433" t="s">
        <v>134</v>
      </c>
      <c r="C55" s="434" t="s">
        <v>128</v>
      </c>
      <c r="D55" s="1" t="str">
        <f>+IF(AND('Rev Det P'!I42=0,'Rev Det P'!I47=0,'Rev Det P'!I52=0,'Rev Det P'!I57=0,'Rev Det P'!I62=0),"Si cumple la regla","No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activeCell="D29" sqref="D29"/>
    </sheetView>
  </sheetViews>
  <sheetFormatPr baseColWidth="10" defaultColWidth="9.36328125" defaultRowHeight="10"/>
  <cols>
    <col min="1" max="1" width="39.54296875" style="151" customWidth="1"/>
    <col min="2" max="5" width="16.1796875" style="152" customWidth="1"/>
    <col min="6" max="16384" width="9.36328125" style="153"/>
  </cols>
  <sheetData>
    <row r="1" spans="1:5" ht="45" customHeight="1">
      <c r="A1" s="474" t="s">
        <v>402</v>
      </c>
      <c r="B1" s="475"/>
      <c r="C1" s="475"/>
      <c r="D1" s="475"/>
      <c r="E1" s="476"/>
    </row>
    <row r="2" spans="1:5" ht="35.15" customHeight="1">
      <c r="A2" s="154" t="s">
        <v>403</v>
      </c>
      <c r="B2" s="155" t="s">
        <v>404</v>
      </c>
      <c r="C2" s="155" t="s">
        <v>405</v>
      </c>
      <c r="D2" s="155" t="s">
        <v>406</v>
      </c>
      <c r="E2" s="155" t="s">
        <v>407</v>
      </c>
    </row>
    <row r="3" spans="1:5" s="150" customFormat="1" ht="11.25" customHeight="1">
      <c r="A3" s="156" t="s">
        <v>408</v>
      </c>
      <c r="B3" s="157"/>
      <c r="C3" s="157"/>
      <c r="D3" s="158">
        <f>D16+D30</f>
        <v>0</v>
      </c>
      <c r="E3" s="158">
        <f>E16+E30</f>
        <v>0</v>
      </c>
    </row>
    <row r="4" spans="1:5" ht="11.25" customHeight="1">
      <c r="A4" s="159" t="s">
        <v>409</v>
      </c>
      <c r="B4" s="157"/>
      <c r="C4" s="157"/>
      <c r="D4" s="157"/>
      <c r="E4" s="157"/>
    </row>
    <row r="5" spans="1:5" ht="11.25" customHeight="1">
      <c r="A5" s="160" t="s">
        <v>410</v>
      </c>
      <c r="B5" s="157"/>
      <c r="C5" s="157"/>
      <c r="D5" s="161">
        <f>SUM(D6:D8)</f>
        <v>0</v>
      </c>
      <c r="E5" s="161">
        <f>SUM(E6:E8)</f>
        <v>0</v>
      </c>
    </row>
    <row r="6" spans="1:5" ht="11.25" customHeight="1">
      <c r="A6" s="162" t="s">
        <v>411</v>
      </c>
      <c r="B6" s="157"/>
      <c r="C6" s="157"/>
      <c r="D6" s="163">
        <v>0</v>
      </c>
      <c r="E6" s="163">
        <v>0</v>
      </c>
    </row>
    <row r="7" spans="1:5" ht="11.25" customHeight="1">
      <c r="A7" s="162" t="s">
        <v>412</v>
      </c>
      <c r="B7" s="157"/>
      <c r="C7" s="157"/>
      <c r="D7" s="163">
        <v>0</v>
      </c>
      <c r="E7" s="163">
        <v>0</v>
      </c>
    </row>
    <row r="8" spans="1:5" ht="11.25" customHeight="1">
      <c r="A8" s="162" t="s">
        <v>413</v>
      </c>
      <c r="B8" s="157"/>
      <c r="C8" s="157"/>
      <c r="D8" s="163">
        <v>0</v>
      </c>
      <c r="E8" s="163">
        <v>0</v>
      </c>
    </row>
    <row r="9" spans="1:5" ht="11.25" customHeight="1">
      <c r="A9" s="164"/>
      <c r="B9" s="157"/>
      <c r="C9" s="157"/>
      <c r="D9" s="157"/>
      <c r="E9" s="157"/>
    </row>
    <row r="10" spans="1:5" ht="11.25" customHeight="1">
      <c r="A10" s="160" t="s">
        <v>414</v>
      </c>
      <c r="B10" s="157"/>
      <c r="C10" s="157"/>
      <c r="D10" s="161">
        <f>SUM(D11:D14)</f>
        <v>0</v>
      </c>
      <c r="E10" s="161">
        <f>SUM(E11:E14)</f>
        <v>0</v>
      </c>
    </row>
    <row r="11" spans="1:5" ht="11.25" customHeight="1">
      <c r="A11" s="162" t="s">
        <v>415</v>
      </c>
      <c r="B11" s="157"/>
      <c r="C11" s="157"/>
      <c r="D11" s="163">
        <v>0</v>
      </c>
      <c r="E11" s="163">
        <v>0</v>
      </c>
    </row>
    <row r="12" spans="1:5" ht="11.25" customHeight="1">
      <c r="A12" s="162" t="s">
        <v>416</v>
      </c>
      <c r="B12" s="157"/>
      <c r="C12" s="157"/>
      <c r="D12" s="163">
        <v>0</v>
      </c>
      <c r="E12" s="163">
        <v>0</v>
      </c>
    </row>
    <row r="13" spans="1:5" ht="11.25" customHeight="1">
      <c r="A13" s="162" t="s">
        <v>412</v>
      </c>
      <c r="B13" s="157"/>
      <c r="C13" s="157"/>
      <c r="D13" s="163">
        <v>0</v>
      </c>
      <c r="E13" s="163">
        <v>0</v>
      </c>
    </row>
    <row r="14" spans="1:5" ht="11.25" customHeight="1">
      <c r="A14" s="162" t="s">
        <v>413</v>
      </c>
      <c r="B14" s="157"/>
      <c r="C14" s="157"/>
      <c r="D14" s="163">
        <v>0</v>
      </c>
      <c r="E14" s="163">
        <v>0</v>
      </c>
    </row>
    <row r="15" spans="1:5" ht="11.25" customHeight="1">
      <c r="A15" s="164"/>
      <c r="B15" s="157"/>
      <c r="C15" s="157"/>
      <c r="D15" s="157"/>
      <c r="E15" s="157"/>
    </row>
    <row r="16" spans="1:5" ht="11.25" customHeight="1">
      <c r="A16" s="160" t="s">
        <v>417</v>
      </c>
      <c r="B16" s="157"/>
      <c r="C16" s="157"/>
      <c r="D16" s="161">
        <f>D10+D5</f>
        <v>0</v>
      </c>
      <c r="E16" s="161">
        <f>E10+E5</f>
        <v>0</v>
      </c>
    </row>
    <row r="17" spans="1:5" ht="11.25" customHeight="1">
      <c r="A17" s="165"/>
      <c r="B17" s="157"/>
      <c r="C17" s="157"/>
      <c r="D17" s="157"/>
      <c r="E17" s="157"/>
    </row>
    <row r="18" spans="1:5" ht="11.25" customHeight="1">
      <c r="A18" s="159" t="s">
        <v>418</v>
      </c>
      <c r="B18" s="157"/>
      <c r="C18" s="157"/>
      <c r="D18" s="157"/>
      <c r="E18" s="157"/>
    </row>
    <row r="19" spans="1:5" ht="11.25" customHeight="1">
      <c r="A19" s="160" t="s">
        <v>410</v>
      </c>
      <c r="B19" s="157"/>
      <c r="C19" s="157"/>
      <c r="D19" s="161">
        <f>SUM(D20:D22)</f>
        <v>0</v>
      </c>
      <c r="E19" s="161">
        <f>SUM(E20:E22)</f>
        <v>0</v>
      </c>
    </row>
    <row r="20" spans="1:5" ht="11.25" customHeight="1">
      <c r="A20" s="162" t="s">
        <v>411</v>
      </c>
      <c r="B20" s="157"/>
      <c r="C20" s="157"/>
      <c r="D20" s="163">
        <v>0</v>
      </c>
      <c r="E20" s="163">
        <v>0</v>
      </c>
    </row>
    <row r="21" spans="1:5" ht="11.25" customHeight="1">
      <c r="A21" s="162" t="s">
        <v>412</v>
      </c>
      <c r="B21" s="157"/>
      <c r="C21" s="157"/>
      <c r="D21" s="163">
        <v>0</v>
      </c>
      <c r="E21" s="163">
        <v>0</v>
      </c>
    </row>
    <row r="22" spans="1:5" ht="11.25" customHeight="1">
      <c r="A22" s="162" t="s">
        <v>413</v>
      </c>
      <c r="B22" s="157"/>
      <c r="C22" s="157"/>
      <c r="D22" s="163">
        <v>0</v>
      </c>
      <c r="E22" s="163">
        <v>0</v>
      </c>
    </row>
    <row r="23" spans="1:5" ht="11.25" customHeight="1">
      <c r="A23" s="164"/>
      <c r="B23" s="157"/>
      <c r="C23" s="157"/>
      <c r="D23" s="157"/>
      <c r="E23" s="157"/>
    </row>
    <row r="24" spans="1:5" ht="11.25" customHeight="1">
      <c r="A24" s="160" t="s">
        <v>414</v>
      </c>
      <c r="B24" s="157"/>
      <c r="C24" s="157"/>
      <c r="D24" s="161">
        <f>SUM(D25:D28)</f>
        <v>0</v>
      </c>
      <c r="E24" s="161">
        <f>SUM(E25:E28)</f>
        <v>0</v>
      </c>
    </row>
    <row r="25" spans="1:5" ht="11.25" customHeight="1">
      <c r="A25" s="162" t="s">
        <v>415</v>
      </c>
      <c r="B25" s="157"/>
      <c r="C25" s="157"/>
      <c r="D25" s="163">
        <v>0</v>
      </c>
      <c r="E25" s="163">
        <v>0</v>
      </c>
    </row>
    <row r="26" spans="1:5" ht="11.25" customHeight="1">
      <c r="A26" s="162" t="s">
        <v>416</v>
      </c>
      <c r="B26" s="157"/>
      <c r="C26" s="157"/>
      <c r="D26" s="163">
        <v>0</v>
      </c>
      <c r="E26" s="163">
        <v>0</v>
      </c>
    </row>
    <row r="27" spans="1:5" ht="11.25" customHeight="1">
      <c r="A27" s="162" t="s">
        <v>412</v>
      </c>
      <c r="B27" s="157"/>
      <c r="C27" s="157"/>
      <c r="D27" s="163">
        <v>0</v>
      </c>
      <c r="E27" s="163">
        <v>0</v>
      </c>
    </row>
    <row r="28" spans="1:5" ht="11.25" customHeight="1">
      <c r="A28" s="162" t="s">
        <v>413</v>
      </c>
      <c r="B28" s="157"/>
      <c r="C28" s="157"/>
      <c r="D28" s="163">
        <v>0</v>
      </c>
      <c r="E28" s="163">
        <v>0</v>
      </c>
    </row>
    <row r="29" spans="1:5" ht="11.25" customHeight="1">
      <c r="A29" s="164"/>
      <c r="B29" s="157"/>
      <c r="C29" s="157"/>
      <c r="D29" s="157"/>
      <c r="E29" s="157"/>
    </row>
    <row r="30" spans="1:5" ht="11.25" customHeight="1">
      <c r="A30" s="160" t="s">
        <v>419</v>
      </c>
      <c r="B30" s="157"/>
      <c r="C30" s="157"/>
      <c r="D30" s="161">
        <f>D24+D19</f>
        <v>0</v>
      </c>
      <c r="E30" s="161">
        <f>E24+E19</f>
        <v>0</v>
      </c>
    </row>
    <row r="31" spans="1:5" ht="11.25" customHeight="1">
      <c r="A31" s="166"/>
      <c r="B31" s="157"/>
      <c r="C31" s="157"/>
      <c r="D31" s="167"/>
      <c r="E31" s="167"/>
    </row>
    <row r="32" spans="1:5" ht="11.25" customHeight="1">
      <c r="A32" s="160" t="s">
        <v>420</v>
      </c>
      <c r="B32" s="157"/>
      <c r="C32" s="157"/>
      <c r="D32" s="161">
        <v>927638.89</v>
      </c>
      <c r="E32" s="161">
        <v>838756.05</v>
      </c>
    </row>
    <row r="33" spans="1:5" ht="11.25" customHeight="1">
      <c r="A33" s="168"/>
      <c r="B33" s="157"/>
      <c r="C33" s="157"/>
      <c r="D33" s="167"/>
      <c r="E33" s="167"/>
    </row>
    <row r="34" spans="1:5" ht="11.25" customHeight="1">
      <c r="A34" s="160" t="s">
        <v>421</v>
      </c>
      <c r="B34" s="157"/>
      <c r="C34" s="157"/>
      <c r="D34" s="161">
        <f>D32+D3</f>
        <v>927638.89</v>
      </c>
      <c r="E34" s="161">
        <f>E32+E3</f>
        <v>838756.05</v>
      </c>
    </row>
    <row r="35" spans="1:5">
      <c r="A35" s="166"/>
      <c r="B35" s="169"/>
      <c r="C35" s="169"/>
      <c r="D35" s="170"/>
      <c r="E35" s="170"/>
    </row>
    <row r="37" spans="1:5" ht="24.75" customHeight="1">
      <c r="A37" s="480" t="s">
        <v>323</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election activeCell="A30" sqref="A30"/>
    </sheetView>
  </sheetViews>
  <sheetFormatPr baseColWidth="10" defaultColWidth="9.36328125" defaultRowHeight="10"/>
  <cols>
    <col min="1" max="1" width="50.1796875" style="117" customWidth="1"/>
    <col min="2" max="2" width="13.90625" style="117" customWidth="1"/>
    <col min="3" max="3" width="15.453125" style="117" customWidth="1"/>
    <col min="4" max="5" width="13.90625" style="117" customWidth="1"/>
    <col min="6" max="6" width="14.6328125" style="117" customWidth="1"/>
    <col min="7" max="7" width="13.90625" style="117" customWidth="1"/>
    <col min="8" max="16384" width="9.36328125" style="117"/>
  </cols>
  <sheetData>
    <row r="1" spans="1:8" s="115" customFormat="1" ht="39.9" customHeight="1">
      <c r="A1" s="483" t="s">
        <v>422</v>
      </c>
      <c r="B1" s="484"/>
      <c r="C1" s="484"/>
      <c r="D1" s="484"/>
      <c r="E1" s="484"/>
      <c r="F1" s="484"/>
      <c r="G1" s="485"/>
    </row>
    <row r="2" spans="1:8" s="115" customFormat="1" ht="10.5">
      <c r="A2" s="118"/>
      <c r="B2" s="484" t="s">
        <v>423</v>
      </c>
      <c r="C2" s="484"/>
      <c r="D2" s="484"/>
      <c r="E2" s="484"/>
      <c r="F2" s="484"/>
      <c r="G2" s="487" t="s">
        <v>424</v>
      </c>
    </row>
    <row r="3" spans="1:8" s="116" customFormat="1" ht="24.9" customHeight="1">
      <c r="A3" s="119" t="s">
        <v>425</v>
      </c>
      <c r="B3" s="120" t="s">
        <v>195</v>
      </c>
      <c r="C3" s="3" t="s">
        <v>426</v>
      </c>
      <c r="D3" s="3" t="s">
        <v>427</v>
      </c>
      <c r="E3" s="3" t="s">
        <v>202</v>
      </c>
      <c r="F3" s="121" t="s">
        <v>205</v>
      </c>
      <c r="G3" s="488"/>
    </row>
    <row r="4" spans="1:8">
      <c r="A4" s="122" t="s">
        <v>273</v>
      </c>
      <c r="B4" s="123">
        <v>0</v>
      </c>
      <c r="C4" s="123">
        <v>0</v>
      </c>
      <c r="D4" s="123">
        <f>B4+C4</f>
        <v>0</v>
      </c>
      <c r="E4" s="123">
        <v>0</v>
      </c>
      <c r="F4" s="123">
        <v>0</v>
      </c>
      <c r="G4" s="123">
        <f>F4-B4</f>
        <v>0</v>
      </c>
      <c r="H4" s="124" t="s">
        <v>428</v>
      </c>
    </row>
    <row r="5" spans="1:8">
      <c r="A5" s="125" t="s">
        <v>274</v>
      </c>
      <c r="B5" s="126">
        <v>0</v>
      </c>
      <c r="C5" s="126">
        <v>0</v>
      </c>
      <c r="D5" s="126">
        <f t="shared" ref="D5:D13" si="0">B5+C5</f>
        <v>0</v>
      </c>
      <c r="E5" s="126">
        <v>0</v>
      </c>
      <c r="F5" s="126">
        <v>0</v>
      </c>
      <c r="G5" s="126">
        <f t="shared" ref="G5:G13" si="1">F5-B5</f>
        <v>0</v>
      </c>
      <c r="H5" s="124" t="s">
        <v>429</v>
      </c>
    </row>
    <row r="6" spans="1:8" ht="10" customHeight="1">
      <c r="A6" s="122" t="s">
        <v>275</v>
      </c>
      <c r="B6" s="126">
        <v>0</v>
      </c>
      <c r="C6" s="126">
        <v>0</v>
      </c>
      <c r="D6" s="126">
        <f t="shared" si="0"/>
        <v>0</v>
      </c>
      <c r="E6" s="126">
        <v>0</v>
      </c>
      <c r="F6" s="126">
        <v>0</v>
      </c>
      <c r="G6" s="126">
        <f t="shared" si="1"/>
        <v>0</v>
      </c>
      <c r="H6" s="124" t="s">
        <v>430</v>
      </c>
    </row>
    <row r="7" spans="1:8" ht="10" customHeight="1">
      <c r="A7" s="122" t="s">
        <v>276</v>
      </c>
      <c r="B7" s="126">
        <v>0</v>
      </c>
      <c r="C7" s="126">
        <v>0</v>
      </c>
      <c r="D7" s="126">
        <f t="shared" si="0"/>
        <v>0</v>
      </c>
      <c r="E7" s="126">
        <v>0</v>
      </c>
      <c r="F7" s="126">
        <v>0</v>
      </c>
      <c r="G7" s="126">
        <f t="shared" si="1"/>
        <v>0</v>
      </c>
      <c r="H7" s="124" t="s">
        <v>431</v>
      </c>
    </row>
    <row r="8" spans="1:8" ht="10" customHeight="1">
      <c r="A8" s="122" t="s">
        <v>277</v>
      </c>
      <c r="B8" s="126">
        <v>0</v>
      </c>
      <c r="C8" s="126">
        <v>0</v>
      </c>
      <c r="D8" s="126">
        <f t="shared" si="0"/>
        <v>0</v>
      </c>
      <c r="E8" s="126">
        <v>0</v>
      </c>
      <c r="F8" s="126">
        <v>0</v>
      </c>
      <c r="G8" s="126">
        <f t="shared" si="1"/>
        <v>0</v>
      </c>
      <c r="H8" s="124" t="s">
        <v>432</v>
      </c>
    </row>
    <row r="9" spans="1:8" ht="10" customHeight="1">
      <c r="A9" s="125" t="s">
        <v>278</v>
      </c>
      <c r="B9" s="126">
        <v>0</v>
      </c>
      <c r="C9" s="126">
        <v>0</v>
      </c>
      <c r="D9" s="126">
        <f t="shared" si="0"/>
        <v>0</v>
      </c>
      <c r="E9" s="126">
        <v>0</v>
      </c>
      <c r="F9" s="126">
        <v>0</v>
      </c>
      <c r="G9" s="126">
        <f t="shared" si="1"/>
        <v>0</v>
      </c>
      <c r="H9" s="124" t="s">
        <v>433</v>
      </c>
    </row>
    <row r="10" spans="1:8" ht="10.5" customHeight="1">
      <c r="A10" s="122" t="s">
        <v>434</v>
      </c>
      <c r="B10" s="126">
        <v>614501.94999999995</v>
      </c>
      <c r="C10" s="126">
        <v>0</v>
      </c>
      <c r="D10" s="126">
        <f t="shared" si="0"/>
        <v>614501.94999999995</v>
      </c>
      <c r="E10" s="126">
        <v>291323.34999999998</v>
      </c>
      <c r="F10" s="126">
        <v>291323.34999999998</v>
      </c>
      <c r="G10" s="126">
        <f t="shared" si="1"/>
        <v>-323178.59999999998</v>
      </c>
      <c r="H10" s="124" t="s">
        <v>435</v>
      </c>
    </row>
    <row r="11" spans="1:8" ht="21" customHeight="1">
      <c r="A11" s="122" t="s">
        <v>281</v>
      </c>
      <c r="B11" s="126">
        <v>0</v>
      </c>
      <c r="C11" s="126">
        <v>0</v>
      </c>
      <c r="D11" s="126">
        <f t="shared" si="0"/>
        <v>0</v>
      </c>
      <c r="E11" s="126">
        <v>0</v>
      </c>
      <c r="F11" s="126">
        <v>0</v>
      </c>
      <c r="G11" s="126">
        <f t="shared" si="1"/>
        <v>0</v>
      </c>
      <c r="H11" s="124" t="s">
        <v>436</v>
      </c>
    </row>
    <row r="12" spans="1:8" ht="23" customHeight="1">
      <c r="A12" s="122" t="s">
        <v>282</v>
      </c>
      <c r="B12" s="126">
        <v>15975698.73</v>
      </c>
      <c r="C12" s="126">
        <v>2728000</v>
      </c>
      <c r="D12" s="126">
        <f t="shared" si="0"/>
        <v>18703698.73</v>
      </c>
      <c r="E12" s="126">
        <v>4178724.69</v>
      </c>
      <c r="F12" s="126">
        <v>4178724.69</v>
      </c>
      <c r="G12" s="126">
        <f t="shared" si="1"/>
        <v>-11796974.039999999</v>
      </c>
      <c r="H12" s="124" t="s">
        <v>437</v>
      </c>
    </row>
    <row r="13" spans="1:8" ht="13.5" customHeight="1">
      <c r="A13" s="122" t="s">
        <v>438</v>
      </c>
      <c r="B13" s="126">
        <v>0</v>
      </c>
      <c r="C13" s="126">
        <v>0</v>
      </c>
      <c r="D13" s="126">
        <f t="shared" si="0"/>
        <v>0</v>
      </c>
      <c r="E13" s="126">
        <v>0</v>
      </c>
      <c r="F13" s="126">
        <v>0</v>
      </c>
      <c r="G13" s="126">
        <f t="shared" si="1"/>
        <v>0</v>
      </c>
      <c r="H13" s="124" t="s">
        <v>439</v>
      </c>
    </row>
    <row r="14" spans="1:8" ht="8" customHeight="1">
      <c r="B14" s="127"/>
      <c r="C14" s="127"/>
      <c r="D14" s="127"/>
      <c r="E14" s="127"/>
      <c r="F14" s="127"/>
      <c r="G14" s="127"/>
      <c r="H14" s="124" t="s">
        <v>440</v>
      </c>
    </row>
    <row r="15" spans="1:8" ht="14" customHeight="1">
      <c r="A15" s="128" t="s">
        <v>360</v>
      </c>
      <c r="B15" s="129">
        <f>SUM(B4:B13)</f>
        <v>16590200.68</v>
      </c>
      <c r="C15" s="129">
        <f>SUM(C4:C13)</f>
        <v>2728000</v>
      </c>
      <c r="D15" s="129">
        <f t="shared" ref="D15:G15" si="2">SUM(D4:D13)</f>
        <v>19318200.68</v>
      </c>
      <c r="E15" s="129">
        <f t="shared" si="2"/>
        <v>4470048.04</v>
      </c>
      <c r="F15" s="130">
        <f t="shared" si="2"/>
        <v>4470048.04</v>
      </c>
      <c r="G15" s="131">
        <f t="shared" si="2"/>
        <v>-12120152.640000001</v>
      </c>
      <c r="H15" s="124" t="s">
        <v>440</v>
      </c>
    </row>
    <row r="16" spans="1:8" ht="10.5" customHeight="1">
      <c r="A16" s="132"/>
      <c r="B16" s="133"/>
      <c r="C16" s="133"/>
      <c r="D16" s="134"/>
      <c r="E16" s="135" t="s">
        <v>441</v>
      </c>
      <c r="F16" s="136"/>
      <c r="G16" s="137"/>
      <c r="H16" s="124" t="s">
        <v>440</v>
      </c>
    </row>
    <row r="17" spans="1:8" ht="10.5">
      <c r="A17" s="138"/>
      <c r="B17" s="484" t="s">
        <v>423</v>
      </c>
      <c r="C17" s="484"/>
      <c r="D17" s="484"/>
      <c r="E17" s="484"/>
      <c r="F17" s="484"/>
      <c r="G17" s="487" t="s">
        <v>424</v>
      </c>
      <c r="H17" s="124" t="s">
        <v>440</v>
      </c>
    </row>
    <row r="18" spans="1:8" ht="24" customHeight="1">
      <c r="A18" s="139" t="s">
        <v>425</v>
      </c>
      <c r="B18" s="120" t="s">
        <v>195</v>
      </c>
      <c r="C18" s="3" t="s">
        <v>426</v>
      </c>
      <c r="D18" s="3" t="s">
        <v>427</v>
      </c>
      <c r="E18" s="3" t="s">
        <v>202</v>
      </c>
      <c r="F18" s="121" t="s">
        <v>205</v>
      </c>
      <c r="G18" s="488"/>
      <c r="H18" s="124" t="s">
        <v>440</v>
      </c>
    </row>
    <row r="19" spans="1:8" ht="10.5">
      <c r="A19" s="140" t="s">
        <v>442</v>
      </c>
      <c r="B19" s="141">
        <f t="shared" ref="B19:G19" si="3">SUM(B20+B21+B22+B23+B24+B25+B26+B27)</f>
        <v>0</v>
      </c>
      <c r="C19" s="141">
        <f t="shared" si="3"/>
        <v>0</v>
      </c>
      <c r="D19" s="141">
        <f t="shared" si="3"/>
        <v>0</v>
      </c>
      <c r="E19" s="141">
        <f t="shared" si="3"/>
        <v>0</v>
      </c>
      <c r="F19" s="141">
        <f t="shared" si="3"/>
        <v>0</v>
      </c>
      <c r="G19" s="141">
        <f t="shared" si="3"/>
        <v>0</v>
      </c>
      <c r="H19" s="124" t="s">
        <v>440</v>
      </c>
    </row>
    <row r="20" spans="1:8">
      <c r="A20" s="142" t="s">
        <v>273</v>
      </c>
      <c r="B20" s="143">
        <v>0</v>
      </c>
      <c r="C20" s="143">
        <v>0</v>
      </c>
      <c r="D20" s="143">
        <f t="shared" ref="D20:D27" si="4">B20+C20</f>
        <v>0</v>
      </c>
      <c r="E20" s="143">
        <v>0</v>
      </c>
      <c r="F20" s="143">
        <v>0</v>
      </c>
      <c r="G20" s="143">
        <f t="shared" ref="G20:G27" si="5">F20-B20</f>
        <v>0</v>
      </c>
      <c r="H20" s="124" t="s">
        <v>428</v>
      </c>
    </row>
    <row r="21" spans="1:8">
      <c r="A21" s="142" t="s">
        <v>274</v>
      </c>
      <c r="B21" s="143">
        <v>0</v>
      </c>
      <c r="C21" s="143">
        <v>0</v>
      </c>
      <c r="D21" s="143">
        <f t="shared" si="4"/>
        <v>0</v>
      </c>
      <c r="E21" s="143">
        <v>0</v>
      </c>
      <c r="F21" s="143">
        <v>0</v>
      </c>
      <c r="G21" s="143">
        <f t="shared" si="5"/>
        <v>0</v>
      </c>
      <c r="H21" s="124" t="s">
        <v>429</v>
      </c>
    </row>
    <row r="22" spans="1:8" ht="13.5" customHeight="1">
      <c r="A22" s="142" t="s">
        <v>275</v>
      </c>
      <c r="B22" s="143">
        <v>0</v>
      </c>
      <c r="C22" s="143">
        <v>0</v>
      </c>
      <c r="D22" s="143">
        <f t="shared" si="4"/>
        <v>0</v>
      </c>
      <c r="E22" s="143">
        <v>0</v>
      </c>
      <c r="F22" s="143">
        <v>0</v>
      </c>
      <c r="G22" s="143">
        <f t="shared" si="5"/>
        <v>0</v>
      </c>
      <c r="H22" s="124" t="s">
        <v>430</v>
      </c>
    </row>
    <row r="23" spans="1:8" ht="10" customHeight="1">
      <c r="A23" s="142" t="s">
        <v>276</v>
      </c>
      <c r="B23" s="143">
        <v>0</v>
      </c>
      <c r="C23" s="143">
        <v>0</v>
      </c>
      <c r="D23" s="143">
        <f t="shared" si="4"/>
        <v>0</v>
      </c>
      <c r="E23" s="143">
        <v>0</v>
      </c>
      <c r="F23" s="143">
        <v>0</v>
      </c>
      <c r="G23" s="143">
        <f t="shared" si="5"/>
        <v>0</v>
      </c>
      <c r="H23" s="124" t="s">
        <v>431</v>
      </c>
    </row>
    <row r="24" spans="1:8" ht="13" customHeight="1">
      <c r="A24" s="142" t="s">
        <v>443</v>
      </c>
      <c r="B24" s="143">
        <v>0</v>
      </c>
      <c r="C24" s="143">
        <v>0</v>
      </c>
      <c r="D24" s="143">
        <f t="shared" si="4"/>
        <v>0</v>
      </c>
      <c r="E24" s="143">
        <v>0</v>
      </c>
      <c r="F24" s="143">
        <v>0</v>
      </c>
      <c r="G24" s="143">
        <f t="shared" si="5"/>
        <v>0</v>
      </c>
      <c r="H24" s="124" t="s">
        <v>432</v>
      </c>
    </row>
    <row r="25" spans="1:8" ht="12">
      <c r="A25" s="142" t="s">
        <v>444</v>
      </c>
      <c r="B25" s="143">
        <v>0</v>
      </c>
      <c r="C25" s="143">
        <v>0</v>
      </c>
      <c r="D25" s="143">
        <f t="shared" si="4"/>
        <v>0</v>
      </c>
      <c r="E25" s="143">
        <v>0</v>
      </c>
      <c r="F25" s="143">
        <v>0</v>
      </c>
      <c r="G25" s="143">
        <f t="shared" si="5"/>
        <v>0</v>
      </c>
      <c r="H25" s="124" t="s">
        <v>433</v>
      </c>
    </row>
    <row r="26" spans="1:8" ht="20.5" customHeight="1">
      <c r="A26" s="142" t="s">
        <v>281</v>
      </c>
      <c r="B26" s="143">
        <v>0</v>
      </c>
      <c r="C26" s="143">
        <v>0</v>
      </c>
      <c r="D26" s="143">
        <f t="shared" si="4"/>
        <v>0</v>
      </c>
      <c r="E26" s="143">
        <v>0</v>
      </c>
      <c r="F26" s="143">
        <v>0</v>
      </c>
      <c r="G26" s="143">
        <f t="shared" si="5"/>
        <v>0</v>
      </c>
      <c r="H26" s="124" t="s">
        <v>436</v>
      </c>
    </row>
    <row r="27" spans="1:8" ht="20.5" customHeight="1">
      <c r="A27" s="142" t="s">
        <v>282</v>
      </c>
      <c r="B27" s="143">
        <v>0</v>
      </c>
      <c r="C27" s="143">
        <v>0</v>
      </c>
      <c r="D27" s="143">
        <f t="shared" si="4"/>
        <v>0</v>
      </c>
      <c r="E27" s="143">
        <v>0</v>
      </c>
      <c r="F27" s="143">
        <v>0</v>
      </c>
      <c r="G27" s="143">
        <f t="shared" si="5"/>
        <v>0</v>
      </c>
      <c r="H27" s="124" t="s">
        <v>437</v>
      </c>
    </row>
    <row r="28" spans="1:8" ht="8.5" customHeight="1">
      <c r="A28" s="144"/>
      <c r="B28" s="143"/>
      <c r="C28" s="143"/>
      <c r="D28" s="143"/>
      <c r="E28" s="143"/>
      <c r="F28" s="143"/>
      <c r="G28" s="143"/>
      <c r="H28" s="124" t="s">
        <v>440</v>
      </c>
    </row>
    <row r="29" spans="1:8" ht="33" customHeight="1">
      <c r="A29" s="145" t="s">
        <v>445</v>
      </c>
      <c r="B29" s="146">
        <f t="shared" ref="B29:G29" si="6">SUM(B30:B33)</f>
        <v>16590200.68</v>
      </c>
      <c r="C29" s="146">
        <f t="shared" si="6"/>
        <v>2728000</v>
      </c>
      <c r="D29" s="146">
        <f t="shared" si="6"/>
        <v>19318200.68</v>
      </c>
      <c r="E29" s="146">
        <f t="shared" si="6"/>
        <v>4470048.04</v>
      </c>
      <c r="F29" s="146">
        <f t="shared" si="6"/>
        <v>4470048.04</v>
      </c>
      <c r="G29" s="146">
        <f t="shared" si="6"/>
        <v>-12120152.640000001</v>
      </c>
      <c r="H29" s="124" t="s">
        <v>440</v>
      </c>
    </row>
    <row r="30" spans="1:8" ht="10" customHeight="1">
      <c r="A30" s="142" t="s">
        <v>274</v>
      </c>
      <c r="B30" s="143">
        <v>0</v>
      </c>
      <c r="C30" s="143">
        <v>0</v>
      </c>
      <c r="D30" s="143">
        <f>B30+C30</f>
        <v>0</v>
      </c>
      <c r="E30" s="143">
        <v>0</v>
      </c>
      <c r="F30" s="143">
        <v>0</v>
      </c>
      <c r="G30" s="143">
        <f>F30-B30</f>
        <v>0</v>
      </c>
      <c r="H30" s="124" t="s">
        <v>429</v>
      </c>
    </row>
    <row r="31" spans="1:8" ht="11.5" customHeight="1">
      <c r="A31" s="142" t="s">
        <v>277</v>
      </c>
      <c r="B31" s="143">
        <v>0</v>
      </c>
      <c r="C31" s="143">
        <v>0</v>
      </c>
      <c r="D31" s="143">
        <f>B31+C31</f>
        <v>0</v>
      </c>
      <c r="E31" s="143">
        <v>0</v>
      </c>
      <c r="F31" s="143">
        <v>0</v>
      </c>
      <c r="G31" s="143">
        <f t="shared" ref="G31:G33" si="7">F31-B31</f>
        <v>0</v>
      </c>
      <c r="H31" s="124" t="s">
        <v>432</v>
      </c>
    </row>
    <row r="32" spans="1:8" ht="12.5" customHeight="1">
      <c r="A32" s="142" t="s">
        <v>446</v>
      </c>
      <c r="B32" s="143">
        <v>614501.94999999995</v>
      </c>
      <c r="C32" s="143">
        <v>0</v>
      </c>
      <c r="D32" s="143">
        <f>B32+C32</f>
        <v>614501.94999999995</v>
      </c>
      <c r="E32" s="143">
        <v>291323.34999999998</v>
      </c>
      <c r="F32" s="143">
        <v>291323.34999999998</v>
      </c>
      <c r="G32" s="143">
        <f t="shared" si="7"/>
        <v>-323178.59999999998</v>
      </c>
      <c r="H32" s="124" t="s">
        <v>435</v>
      </c>
    </row>
    <row r="33" spans="1:8" ht="21.5" customHeight="1">
      <c r="A33" s="142" t="s">
        <v>282</v>
      </c>
      <c r="B33" s="143">
        <v>15975698.73</v>
      </c>
      <c r="C33" s="143">
        <v>2728000</v>
      </c>
      <c r="D33" s="143">
        <f>B33+C33</f>
        <v>18703698.73</v>
      </c>
      <c r="E33" s="143">
        <v>4178724.69</v>
      </c>
      <c r="F33" s="143">
        <v>4178724.69</v>
      </c>
      <c r="G33" s="143">
        <f t="shared" si="7"/>
        <v>-11796974.039999999</v>
      </c>
      <c r="H33" s="124" t="s">
        <v>437</v>
      </c>
    </row>
    <row r="34" spans="1:8" ht="9" customHeight="1">
      <c r="A34" s="144"/>
      <c r="B34" s="143"/>
      <c r="C34" s="143"/>
      <c r="D34" s="143"/>
      <c r="E34" s="143"/>
      <c r="F34" s="143"/>
      <c r="G34" s="143"/>
      <c r="H34" s="124" t="s">
        <v>440</v>
      </c>
    </row>
    <row r="35" spans="1:8" ht="14" customHeight="1">
      <c r="A35" s="140" t="s">
        <v>438</v>
      </c>
      <c r="B35" s="146">
        <f t="shared" ref="B35:G35" si="8">SUM(B36)</f>
        <v>0</v>
      </c>
      <c r="C35" s="146">
        <f t="shared" si="8"/>
        <v>0</v>
      </c>
      <c r="D35" s="146">
        <f t="shared" si="8"/>
        <v>0</v>
      </c>
      <c r="E35" s="146">
        <f t="shared" si="8"/>
        <v>0</v>
      </c>
      <c r="F35" s="146">
        <f t="shared" si="8"/>
        <v>0</v>
      </c>
      <c r="G35" s="146">
        <f t="shared" si="8"/>
        <v>0</v>
      </c>
      <c r="H35" s="124" t="s">
        <v>440</v>
      </c>
    </row>
    <row r="36" spans="1:8" ht="10" customHeight="1">
      <c r="A36" s="142" t="s">
        <v>438</v>
      </c>
      <c r="B36" s="143">
        <v>0</v>
      </c>
      <c r="C36" s="143">
        <v>0</v>
      </c>
      <c r="D36" s="143">
        <f>B36+C36</f>
        <v>0</v>
      </c>
      <c r="E36" s="143">
        <v>0</v>
      </c>
      <c r="F36" s="143">
        <v>0</v>
      </c>
      <c r="G36" s="143">
        <f>F36-B36</f>
        <v>0</v>
      </c>
      <c r="H36" s="124" t="s">
        <v>439</v>
      </c>
    </row>
    <row r="37" spans="1:8" ht="10.5" customHeight="1">
      <c r="A37" s="142"/>
      <c r="B37" s="143"/>
      <c r="C37" s="143"/>
      <c r="D37" s="143"/>
      <c r="E37" s="143"/>
      <c r="F37" s="143"/>
      <c r="G37" s="143"/>
      <c r="H37" s="124"/>
    </row>
    <row r="38" spans="1:8" ht="10" customHeight="1">
      <c r="A38" s="147" t="s">
        <v>360</v>
      </c>
      <c r="B38" s="129">
        <f>SUM(B35+B29+B19)</f>
        <v>16590200.68</v>
      </c>
      <c r="C38" s="129">
        <f t="shared" ref="C38:G38" si="9">SUM(C35+C29+C19)</f>
        <v>2728000</v>
      </c>
      <c r="D38" s="129">
        <f t="shared" si="9"/>
        <v>19318200.68</v>
      </c>
      <c r="E38" s="129">
        <f t="shared" si="9"/>
        <v>4470048.04</v>
      </c>
      <c r="F38" s="129">
        <f t="shared" si="9"/>
        <v>4470048.04</v>
      </c>
      <c r="G38" s="131">
        <f t="shared" si="9"/>
        <v>-12120152.640000001</v>
      </c>
      <c r="H38" s="124" t="s">
        <v>440</v>
      </c>
    </row>
    <row r="39" spans="1:8" ht="10.5">
      <c r="A39" s="132"/>
      <c r="B39" s="133"/>
      <c r="C39" s="133"/>
      <c r="D39" s="133"/>
      <c r="E39" s="135" t="s">
        <v>441</v>
      </c>
      <c r="F39" s="148"/>
      <c r="G39" s="137"/>
      <c r="H39" s="124" t="s">
        <v>440</v>
      </c>
    </row>
    <row r="40" spans="1:8" ht="11" customHeight="1">
      <c r="A40" t="s">
        <v>447</v>
      </c>
    </row>
    <row r="41" spans="1:8" ht="14.5" customHeight="1">
      <c r="A41" s="149" t="s">
        <v>448</v>
      </c>
    </row>
    <row r="42" spans="1:8" ht="14.5">
      <c r="A42" s="149" t="s">
        <v>449</v>
      </c>
    </row>
    <row r="43" spans="1:8" ht="14.5">
      <c r="A43" s="486" t="s">
        <v>450</v>
      </c>
      <c r="B43" s="486"/>
      <c r="C43" s="486"/>
      <c r="D43" s="486"/>
      <c r="E43" s="486"/>
      <c r="F43" s="486"/>
      <c r="G43" s="486"/>
    </row>
    <row r="45" spans="1:8" ht="45.5" customHeight="1"/>
  </sheetData>
  <sheetProtection formatCells="0" formatColumns="0" formatRows="0" insertRows="0" autoFilter="0"/>
  <mergeCells count="6">
    <mergeCell ref="A1:G1"/>
    <mergeCell ref="B2:F2"/>
    <mergeCell ref="B17:F17"/>
    <mergeCell ref="A43:G43"/>
    <mergeCell ref="G2:G3"/>
    <mergeCell ref="G17:G18"/>
  </mergeCells>
  <pageMargins left="0.70866141732283505" right="0.70866141732283505" top="0.74803149606299202" bottom="0.74803149606299202" header="0.31496062992126" footer="0.31496062992126"/>
  <pageSetup paperSize="9" scale="7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topLeftCell="A12" zoomScale="71" zoomScaleNormal="71" workbookViewId="0">
      <selection activeCell="A17" sqref="A17:J17"/>
    </sheetView>
  </sheetViews>
  <sheetFormatPr baseColWidth="10" defaultColWidth="9.36328125" defaultRowHeight="14.5"/>
  <cols>
    <col min="1" max="1" width="62.54296875" style="75" customWidth="1"/>
    <col min="2" max="7" width="14.1796875" style="75" customWidth="1"/>
    <col min="8" max="16384" width="9.36328125" style="75"/>
  </cols>
  <sheetData>
    <row r="1" spans="1:7" ht="57" customHeight="1">
      <c r="A1" s="489" t="s">
        <v>451</v>
      </c>
      <c r="B1" s="490"/>
      <c r="C1" s="490"/>
      <c r="D1" s="490"/>
      <c r="E1" s="490"/>
      <c r="F1" s="490"/>
      <c r="G1" s="491"/>
    </row>
    <row r="2" spans="1:7">
      <c r="A2" s="89"/>
      <c r="B2" s="90"/>
      <c r="C2" s="91"/>
      <c r="D2" s="43" t="s">
        <v>452</v>
      </c>
      <c r="E2" s="91"/>
      <c r="F2" s="92"/>
      <c r="G2" s="495" t="s">
        <v>453</v>
      </c>
    </row>
    <row r="3" spans="1:7" ht="24.9" customHeight="1">
      <c r="A3" s="44" t="s">
        <v>270</v>
      </c>
      <c r="B3" s="46" t="s">
        <v>209</v>
      </c>
      <c r="C3" s="46" t="s">
        <v>426</v>
      </c>
      <c r="D3" s="46" t="s">
        <v>427</v>
      </c>
      <c r="E3" s="46" t="s">
        <v>202</v>
      </c>
      <c r="F3" s="46" t="s">
        <v>216</v>
      </c>
      <c r="G3" s="496"/>
    </row>
    <row r="4" spans="1:7">
      <c r="A4" s="110"/>
      <c r="B4" s="111"/>
      <c r="C4" s="111"/>
      <c r="D4" s="111"/>
      <c r="E4" s="111"/>
      <c r="F4" s="111"/>
      <c r="G4" s="111"/>
    </row>
    <row r="5" spans="1:7">
      <c r="A5" s="112" t="s">
        <v>454</v>
      </c>
      <c r="B5" s="56">
        <v>1142038.46</v>
      </c>
      <c r="C5" s="56">
        <v>2192765.64</v>
      </c>
      <c r="D5" s="56">
        <f>B5+C5</f>
        <v>3334804.1</v>
      </c>
      <c r="E5" s="56">
        <v>422630.53</v>
      </c>
      <c r="F5" s="56">
        <v>422630.53</v>
      </c>
      <c r="G5" s="56">
        <f>D5-E5</f>
        <v>2912173.57</v>
      </c>
    </row>
    <row r="6" spans="1:7">
      <c r="A6" s="112" t="s">
        <v>455</v>
      </c>
      <c r="B6" s="56">
        <v>4933268.9000000004</v>
      </c>
      <c r="C6" s="56">
        <v>17160</v>
      </c>
      <c r="D6" s="56">
        <f t="shared" ref="D6:D17" si="0">B6+C6</f>
        <v>4950428.9000000004</v>
      </c>
      <c r="E6" s="56">
        <v>1051652.3</v>
      </c>
      <c r="F6" s="56">
        <v>1051652.3</v>
      </c>
      <c r="G6" s="56">
        <f t="shared" ref="G6:G17" si="1">D6-E6</f>
        <v>3898776.6</v>
      </c>
    </row>
    <row r="7" spans="1:7">
      <c r="A7" s="112" t="s">
        <v>456</v>
      </c>
      <c r="B7" s="56">
        <v>624298.79</v>
      </c>
      <c r="C7" s="56">
        <v>0</v>
      </c>
      <c r="D7" s="56">
        <f t="shared" si="0"/>
        <v>624298.79</v>
      </c>
      <c r="E7" s="56">
        <v>82161.210000000006</v>
      </c>
      <c r="F7" s="56">
        <v>82161.210000000006</v>
      </c>
      <c r="G7" s="56">
        <f t="shared" si="1"/>
        <v>542137.57999999996</v>
      </c>
    </row>
    <row r="8" spans="1:7">
      <c r="A8" s="112" t="s">
        <v>457</v>
      </c>
      <c r="B8" s="56">
        <v>284351.58</v>
      </c>
      <c r="C8" s="56">
        <v>0</v>
      </c>
      <c r="D8" s="56">
        <f t="shared" si="0"/>
        <v>284351.58</v>
      </c>
      <c r="E8" s="56">
        <v>26043.71</v>
      </c>
      <c r="F8" s="56">
        <v>26043.71</v>
      </c>
      <c r="G8" s="56">
        <f t="shared" si="1"/>
        <v>258307.87</v>
      </c>
    </row>
    <row r="9" spans="1:7">
      <c r="A9" s="112" t="s">
        <v>458</v>
      </c>
      <c r="B9" s="56">
        <v>937997.69</v>
      </c>
      <c r="C9" s="56">
        <v>192400</v>
      </c>
      <c r="D9" s="56">
        <f t="shared" si="0"/>
        <v>1130397.69</v>
      </c>
      <c r="E9" s="56">
        <v>259457.94</v>
      </c>
      <c r="F9" s="56">
        <v>259457.94</v>
      </c>
      <c r="G9" s="56">
        <f t="shared" si="1"/>
        <v>870939.75</v>
      </c>
    </row>
    <row r="10" spans="1:7">
      <c r="A10" s="112" t="s">
        <v>459</v>
      </c>
      <c r="B10" s="56">
        <v>2995998.7200000002</v>
      </c>
      <c r="C10" s="56">
        <v>963200</v>
      </c>
      <c r="D10" s="56">
        <f t="shared" si="0"/>
        <v>3959198.72</v>
      </c>
      <c r="E10" s="56">
        <v>1142401.54</v>
      </c>
      <c r="F10" s="56">
        <v>1142401.54</v>
      </c>
      <c r="G10" s="56">
        <f t="shared" si="1"/>
        <v>2816797.18</v>
      </c>
    </row>
    <row r="11" spans="1:7">
      <c r="A11" s="112" t="s">
        <v>460</v>
      </c>
      <c r="B11" s="56">
        <v>1106910.93</v>
      </c>
      <c r="C11" s="56">
        <v>12900</v>
      </c>
      <c r="D11" s="56">
        <f t="shared" si="0"/>
        <v>1119810.93</v>
      </c>
      <c r="E11" s="56">
        <v>241645.49</v>
      </c>
      <c r="F11" s="56">
        <v>241645.49</v>
      </c>
      <c r="G11" s="56">
        <f t="shared" si="1"/>
        <v>878165.44</v>
      </c>
    </row>
    <row r="12" spans="1:7">
      <c r="A12" s="112" t="s">
        <v>461</v>
      </c>
      <c r="B12" s="56">
        <v>832383.19</v>
      </c>
      <c r="C12" s="56">
        <v>0</v>
      </c>
      <c r="D12" s="56">
        <f t="shared" si="0"/>
        <v>832383.19</v>
      </c>
      <c r="E12" s="56">
        <v>196534.24</v>
      </c>
      <c r="F12" s="56">
        <v>196534.24</v>
      </c>
      <c r="G12" s="56">
        <f t="shared" si="1"/>
        <v>635848.94999999995</v>
      </c>
    </row>
    <row r="13" spans="1:7">
      <c r="A13" s="112" t="s">
        <v>462</v>
      </c>
      <c r="B13" s="56">
        <v>1943607.73</v>
      </c>
      <c r="C13" s="56">
        <v>190600</v>
      </c>
      <c r="D13" s="56">
        <f t="shared" si="0"/>
        <v>2134207.73</v>
      </c>
      <c r="E13" s="56">
        <v>470500.92</v>
      </c>
      <c r="F13" s="56">
        <v>470500.92</v>
      </c>
      <c r="G13" s="56">
        <f t="shared" si="1"/>
        <v>1663706.81</v>
      </c>
    </row>
    <row r="14" spans="1:7">
      <c r="A14" s="112" t="s">
        <v>463</v>
      </c>
      <c r="B14" s="56">
        <v>45316.62</v>
      </c>
      <c r="C14" s="56">
        <v>2802700</v>
      </c>
      <c r="D14" s="56">
        <f t="shared" si="0"/>
        <v>2848016.62</v>
      </c>
      <c r="E14" s="56">
        <v>14198.15</v>
      </c>
      <c r="F14" s="56">
        <v>14198.15</v>
      </c>
      <c r="G14" s="56">
        <f t="shared" si="1"/>
        <v>2833818.47</v>
      </c>
    </row>
    <row r="15" spans="1:7">
      <c r="A15" s="112" t="s">
        <v>464</v>
      </c>
      <c r="B15" s="56">
        <v>1001239.52</v>
      </c>
      <c r="C15" s="56">
        <v>0</v>
      </c>
      <c r="D15" s="56">
        <f t="shared" si="0"/>
        <v>1001239.52</v>
      </c>
      <c r="E15" s="56">
        <v>268218.53000000003</v>
      </c>
      <c r="F15" s="56">
        <v>268218.53000000003</v>
      </c>
      <c r="G15" s="56">
        <f t="shared" si="1"/>
        <v>733020.99</v>
      </c>
    </row>
    <row r="16" spans="1:7">
      <c r="A16" s="112" t="s">
        <v>465</v>
      </c>
      <c r="B16" s="56">
        <v>551970.99</v>
      </c>
      <c r="C16" s="56">
        <v>0</v>
      </c>
      <c r="D16" s="56">
        <f t="shared" si="0"/>
        <v>551970.99</v>
      </c>
      <c r="E16" s="56">
        <v>129575.89</v>
      </c>
      <c r="F16" s="56">
        <v>129575.89</v>
      </c>
      <c r="G16" s="56">
        <f t="shared" si="1"/>
        <v>422395.1</v>
      </c>
    </row>
    <row r="17" spans="1:7">
      <c r="A17" s="112" t="s">
        <v>466</v>
      </c>
      <c r="B17" s="56">
        <v>190817.56</v>
      </c>
      <c r="C17" s="56">
        <v>0</v>
      </c>
      <c r="D17" s="56">
        <f t="shared" si="0"/>
        <v>190817.56</v>
      </c>
      <c r="E17" s="56">
        <v>43536.13</v>
      </c>
      <c r="F17" s="56">
        <v>43536.13</v>
      </c>
      <c r="G17" s="56">
        <f t="shared" si="1"/>
        <v>147281.43</v>
      </c>
    </row>
    <row r="18" spans="1:7">
      <c r="A18" s="112"/>
      <c r="B18" s="56">
        <v>0</v>
      </c>
      <c r="C18" s="56">
        <v>0</v>
      </c>
      <c r="D18" s="56">
        <f>B18+C18</f>
        <v>0</v>
      </c>
      <c r="E18" s="56">
        <v>0</v>
      </c>
      <c r="F18" s="56">
        <v>0</v>
      </c>
      <c r="G18" s="56">
        <f>D18-E18</f>
        <v>0</v>
      </c>
    </row>
    <row r="19" spans="1:7">
      <c r="A19" s="96" t="s">
        <v>467</v>
      </c>
      <c r="B19" s="59">
        <f t="shared" ref="B19:G19" si="2">SUM(B5:B18)</f>
        <v>16590200.68</v>
      </c>
      <c r="C19" s="59">
        <f t="shared" si="2"/>
        <v>6371725.6399999997</v>
      </c>
      <c r="D19" s="59">
        <f t="shared" si="2"/>
        <v>22961926.32</v>
      </c>
      <c r="E19" s="59">
        <f t="shared" si="2"/>
        <v>4348556.58</v>
      </c>
      <c r="F19" s="59">
        <f t="shared" si="2"/>
        <v>4348556.58</v>
      </c>
      <c r="G19" s="59">
        <f t="shared" si="2"/>
        <v>18613369.739999998</v>
      </c>
    </row>
    <row r="22" spans="1:7" ht="55.25" customHeight="1">
      <c r="A22" s="489" t="s">
        <v>451</v>
      </c>
      <c r="B22" s="490"/>
      <c r="C22" s="490"/>
      <c r="D22" s="490"/>
      <c r="E22" s="490"/>
      <c r="F22" s="490"/>
      <c r="G22" s="491"/>
    </row>
    <row r="23" spans="1:7">
      <c r="A23" s="89"/>
      <c r="B23" s="90"/>
      <c r="C23" s="91"/>
      <c r="D23" s="43" t="s">
        <v>452</v>
      </c>
      <c r="E23" s="91"/>
      <c r="F23" s="92"/>
      <c r="G23" s="495" t="s">
        <v>453</v>
      </c>
    </row>
    <row r="24" spans="1:7" ht="21">
      <c r="A24" s="44" t="s">
        <v>270</v>
      </c>
      <c r="B24" s="46" t="s">
        <v>209</v>
      </c>
      <c r="C24" s="46" t="s">
        <v>426</v>
      </c>
      <c r="D24" s="46" t="s">
        <v>427</v>
      </c>
      <c r="E24" s="46" t="s">
        <v>202</v>
      </c>
      <c r="F24" s="46" t="s">
        <v>216</v>
      </c>
      <c r="G24" s="496"/>
    </row>
    <row r="25" spans="1:7">
      <c r="A25" s="93"/>
      <c r="B25" s="49"/>
      <c r="C25" s="49"/>
      <c r="D25" s="49"/>
      <c r="E25" s="49"/>
      <c r="F25" s="49"/>
      <c r="G25" s="49"/>
    </row>
    <row r="26" spans="1:7">
      <c r="A26" s="113" t="s">
        <v>468</v>
      </c>
      <c r="B26" s="56">
        <v>0</v>
      </c>
      <c r="C26" s="56">
        <v>0</v>
      </c>
      <c r="D26" s="56">
        <f>B26+C26</f>
        <v>0</v>
      </c>
      <c r="E26" s="56">
        <v>0</v>
      </c>
      <c r="F26" s="56">
        <v>0</v>
      </c>
      <c r="G26" s="56">
        <f>D26-E26</f>
        <v>0</v>
      </c>
    </row>
    <row r="27" spans="1:7">
      <c r="A27" s="113" t="s">
        <v>469</v>
      </c>
      <c r="B27" s="56">
        <v>0</v>
      </c>
      <c r="C27" s="56">
        <v>0</v>
      </c>
      <c r="D27" s="56">
        <f t="shared" ref="D27:D29" si="3">B27+C27</f>
        <v>0</v>
      </c>
      <c r="E27" s="56">
        <v>0</v>
      </c>
      <c r="F27" s="56">
        <v>0</v>
      </c>
      <c r="G27" s="56">
        <f t="shared" ref="G27:G29" si="4">D27-E27</f>
        <v>0</v>
      </c>
    </row>
    <row r="28" spans="1:7">
      <c r="A28" s="113" t="s">
        <v>470</v>
      </c>
      <c r="B28" s="56">
        <v>0</v>
      </c>
      <c r="C28" s="56">
        <v>0</v>
      </c>
      <c r="D28" s="56">
        <f t="shared" si="3"/>
        <v>0</v>
      </c>
      <c r="E28" s="56">
        <v>0</v>
      </c>
      <c r="F28" s="56">
        <v>0</v>
      </c>
      <c r="G28" s="56">
        <f t="shared" si="4"/>
        <v>0</v>
      </c>
    </row>
    <row r="29" spans="1:7">
      <c r="A29" s="113" t="s">
        <v>471</v>
      </c>
      <c r="B29" s="56">
        <v>0</v>
      </c>
      <c r="C29" s="56">
        <v>0</v>
      </c>
      <c r="D29" s="56">
        <f t="shared" si="3"/>
        <v>0</v>
      </c>
      <c r="E29" s="56">
        <v>0</v>
      </c>
      <c r="F29" s="56">
        <v>0</v>
      </c>
      <c r="G29" s="56">
        <f t="shared" si="4"/>
        <v>0</v>
      </c>
    </row>
    <row r="30" spans="1:7">
      <c r="A30" s="113"/>
      <c r="B30" s="56"/>
      <c r="C30" s="56"/>
      <c r="D30" s="56"/>
      <c r="E30" s="56"/>
      <c r="F30" s="56"/>
      <c r="G30" s="56"/>
    </row>
    <row r="31" spans="1:7">
      <c r="A31" s="96" t="s">
        <v>467</v>
      </c>
      <c r="B31" s="59">
        <f t="shared" ref="B31:G31" si="5">SUM(B26:B29)</f>
        <v>0</v>
      </c>
      <c r="C31" s="59">
        <f t="shared" si="5"/>
        <v>0</v>
      </c>
      <c r="D31" s="59">
        <f t="shared" si="5"/>
        <v>0</v>
      </c>
      <c r="E31" s="59">
        <f t="shared" si="5"/>
        <v>0</v>
      </c>
      <c r="F31" s="59">
        <f t="shared" si="5"/>
        <v>0</v>
      </c>
      <c r="G31" s="59">
        <f t="shared" si="5"/>
        <v>0</v>
      </c>
    </row>
    <row r="34" spans="1:7" ht="59.4" customHeight="1">
      <c r="A34" s="492" t="s">
        <v>451</v>
      </c>
      <c r="B34" s="493"/>
      <c r="C34" s="493"/>
      <c r="D34" s="493"/>
      <c r="E34" s="493"/>
      <c r="F34" s="493"/>
      <c r="G34" s="494"/>
    </row>
    <row r="35" spans="1:7">
      <c r="A35" s="89"/>
      <c r="B35" s="90"/>
      <c r="C35" s="91"/>
      <c r="D35" s="43" t="s">
        <v>452</v>
      </c>
      <c r="E35" s="91"/>
      <c r="F35" s="92"/>
      <c r="G35" s="495" t="s">
        <v>453</v>
      </c>
    </row>
    <row r="36" spans="1:7" ht="21">
      <c r="A36" s="44" t="s">
        <v>270</v>
      </c>
      <c r="B36" s="46" t="s">
        <v>209</v>
      </c>
      <c r="C36" s="46" t="s">
        <v>426</v>
      </c>
      <c r="D36" s="46" t="s">
        <v>427</v>
      </c>
      <c r="E36" s="46" t="s">
        <v>202</v>
      </c>
      <c r="F36" s="46" t="s">
        <v>216</v>
      </c>
      <c r="G36" s="496"/>
    </row>
    <row r="37" spans="1:7">
      <c r="A37" s="93"/>
      <c r="B37" s="49"/>
      <c r="C37" s="49"/>
      <c r="D37" s="49"/>
      <c r="E37" s="49"/>
      <c r="F37" s="49"/>
      <c r="G37" s="49"/>
    </row>
    <row r="38" spans="1:7" ht="29">
      <c r="A38" s="114" t="s">
        <v>472</v>
      </c>
      <c r="B38" s="56">
        <v>0</v>
      </c>
      <c r="C38" s="56">
        <v>0</v>
      </c>
      <c r="D38" s="56">
        <f t="shared" ref="D38:D50" si="6">B38+C38</f>
        <v>0</v>
      </c>
      <c r="E38" s="56">
        <v>0</v>
      </c>
      <c r="F38" s="56">
        <v>0</v>
      </c>
      <c r="G38" s="56">
        <f t="shared" ref="G38:G50" si="7">D38-E38</f>
        <v>0</v>
      </c>
    </row>
    <row r="39" spans="1:7">
      <c r="A39" s="114"/>
      <c r="B39" s="56"/>
      <c r="C39" s="56"/>
      <c r="D39" s="56"/>
      <c r="E39" s="56"/>
      <c r="F39" s="56"/>
      <c r="G39" s="56"/>
    </row>
    <row r="40" spans="1:7">
      <c r="A40" s="114" t="s">
        <v>473</v>
      </c>
      <c r="B40" s="56">
        <v>0</v>
      </c>
      <c r="C40" s="56">
        <v>0</v>
      </c>
      <c r="D40" s="56">
        <f t="shared" si="6"/>
        <v>0</v>
      </c>
      <c r="E40" s="56">
        <v>0</v>
      </c>
      <c r="F40" s="56">
        <v>0</v>
      </c>
      <c r="G40" s="56">
        <f t="shared" si="7"/>
        <v>0</v>
      </c>
    </row>
    <row r="41" spans="1:7">
      <c r="A41" s="114"/>
      <c r="B41" s="56"/>
      <c r="C41" s="56"/>
      <c r="D41" s="56"/>
      <c r="E41" s="56"/>
      <c r="F41" s="56"/>
      <c r="G41" s="56"/>
    </row>
    <row r="42" spans="1:7" ht="29">
      <c r="A42" s="114" t="s">
        <v>474</v>
      </c>
      <c r="B42" s="56">
        <v>0</v>
      </c>
      <c r="C42" s="56">
        <v>0</v>
      </c>
      <c r="D42" s="56">
        <f t="shared" si="6"/>
        <v>0</v>
      </c>
      <c r="E42" s="56">
        <v>0</v>
      </c>
      <c r="F42" s="56">
        <v>0</v>
      </c>
      <c r="G42" s="56">
        <f t="shared" si="7"/>
        <v>0</v>
      </c>
    </row>
    <row r="43" spans="1:7">
      <c r="A43" s="114"/>
      <c r="B43" s="56"/>
      <c r="C43" s="56"/>
      <c r="D43" s="56"/>
      <c r="E43" s="56"/>
      <c r="F43" s="56"/>
      <c r="G43" s="56"/>
    </row>
    <row r="44" spans="1:7" ht="29">
      <c r="A44" s="114" t="s">
        <v>475</v>
      </c>
      <c r="B44" s="56">
        <v>0</v>
      </c>
      <c r="C44" s="56">
        <v>0</v>
      </c>
      <c r="D44" s="56">
        <f t="shared" si="6"/>
        <v>0</v>
      </c>
      <c r="E44" s="56">
        <v>0</v>
      </c>
      <c r="F44" s="56">
        <v>0</v>
      </c>
      <c r="G44" s="56">
        <f t="shared" si="7"/>
        <v>0</v>
      </c>
    </row>
    <row r="45" spans="1:7">
      <c r="A45" s="114"/>
      <c r="B45" s="56"/>
      <c r="C45" s="56"/>
      <c r="D45" s="56"/>
      <c r="E45" s="56"/>
      <c r="F45" s="56"/>
      <c r="G45" s="56"/>
    </row>
    <row r="46" spans="1:7" ht="29">
      <c r="A46" s="114" t="s">
        <v>476</v>
      </c>
      <c r="B46" s="56">
        <v>0</v>
      </c>
      <c r="C46" s="56">
        <v>0</v>
      </c>
      <c r="D46" s="56">
        <f t="shared" si="6"/>
        <v>0</v>
      </c>
      <c r="E46" s="56">
        <v>0</v>
      </c>
      <c r="F46" s="56">
        <v>0</v>
      </c>
      <c r="G46" s="56">
        <f t="shared" si="7"/>
        <v>0</v>
      </c>
    </row>
    <row r="47" spans="1:7">
      <c r="A47" s="114"/>
      <c r="B47" s="56"/>
      <c r="C47" s="56"/>
      <c r="D47" s="56"/>
      <c r="E47" s="56"/>
      <c r="F47" s="56"/>
      <c r="G47" s="56"/>
    </row>
    <row r="48" spans="1:7" ht="29">
      <c r="A48" s="114" t="s">
        <v>477</v>
      </c>
      <c r="B48" s="56">
        <v>0</v>
      </c>
      <c r="C48" s="56">
        <v>0</v>
      </c>
      <c r="D48" s="56">
        <f t="shared" ref="D48" si="8">B48+C48</f>
        <v>0</v>
      </c>
      <c r="E48" s="56">
        <v>0</v>
      </c>
      <c r="F48" s="56">
        <v>0</v>
      </c>
      <c r="G48" s="56">
        <f t="shared" ref="G48" si="9">D48-E48</f>
        <v>0</v>
      </c>
    </row>
    <row r="49" spans="1:7">
      <c r="A49" s="114"/>
      <c r="B49" s="56"/>
      <c r="C49" s="56"/>
      <c r="D49" s="56"/>
      <c r="E49" s="56"/>
      <c r="F49" s="56"/>
      <c r="G49" s="56"/>
    </row>
    <row r="50" spans="1:7">
      <c r="A50" s="114" t="s">
        <v>478</v>
      </c>
      <c r="B50" s="56">
        <v>0</v>
      </c>
      <c r="C50" s="56">
        <v>0</v>
      </c>
      <c r="D50" s="56">
        <f t="shared" si="6"/>
        <v>0</v>
      </c>
      <c r="E50" s="56">
        <v>0</v>
      </c>
      <c r="F50" s="56">
        <v>0</v>
      </c>
      <c r="G50" s="56">
        <f t="shared" si="7"/>
        <v>0</v>
      </c>
    </row>
    <row r="51" spans="1:7">
      <c r="A51" s="114"/>
      <c r="B51" s="56"/>
      <c r="C51" s="56"/>
      <c r="D51" s="56"/>
      <c r="E51" s="56"/>
      <c r="F51" s="56"/>
      <c r="G51" s="56"/>
    </row>
    <row r="52" spans="1:7">
      <c r="A52" s="114" t="s">
        <v>479</v>
      </c>
      <c r="B52" s="56">
        <v>16590200.68</v>
      </c>
      <c r="C52" s="56">
        <v>6371725.6399999997</v>
      </c>
      <c r="D52" s="56">
        <f t="shared" ref="D52" si="10">B52+C52</f>
        <v>22961926.32</v>
      </c>
      <c r="E52" s="56">
        <v>4348556.58</v>
      </c>
      <c r="F52" s="56">
        <v>4348556.58</v>
      </c>
      <c r="G52" s="56">
        <f t="shared" ref="G52" si="11">D52-E52</f>
        <v>18613369.739999998</v>
      </c>
    </row>
    <row r="53" spans="1:7">
      <c r="A53" s="114"/>
      <c r="B53" s="56"/>
      <c r="C53" s="56"/>
      <c r="D53" s="56"/>
      <c r="E53" s="56"/>
      <c r="F53" s="56"/>
      <c r="G53" s="56"/>
    </row>
    <row r="54" spans="1:7">
      <c r="A54" s="96" t="s">
        <v>467</v>
      </c>
      <c r="B54" s="59">
        <f t="shared" ref="B54:G54" si="12">SUM(B38:B52)</f>
        <v>16590200.68</v>
      </c>
      <c r="C54" s="59">
        <f t="shared" si="12"/>
        <v>6371725.6399999997</v>
      </c>
      <c r="D54" s="59">
        <f t="shared" si="12"/>
        <v>22961926.32</v>
      </c>
      <c r="E54" s="59">
        <f t="shared" si="12"/>
        <v>4348556.58</v>
      </c>
      <c r="F54" s="59">
        <f t="shared" si="12"/>
        <v>4348556.58</v>
      </c>
      <c r="G54" s="59">
        <f t="shared" si="12"/>
        <v>18613369.739999998</v>
      </c>
    </row>
    <row r="56" spans="1:7">
      <c r="A56" s="75" t="s">
        <v>480</v>
      </c>
    </row>
  </sheetData>
  <sheetProtection formatCells="0" formatColumns="0" formatRows="0" insertRows="0" deleteRows="0" autoFilter="0"/>
  <mergeCells count="6">
    <mergeCell ref="G35:G36"/>
    <mergeCell ref="A1:G1"/>
    <mergeCell ref="A22:G22"/>
    <mergeCell ref="A34:G34"/>
    <mergeCell ref="G2:G3"/>
    <mergeCell ref="G23:G24"/>
  </mergeCells>
  <printOptions horizontalCentered="1"/>
  <pageMargins left="0.70866141732283505" right="0.70866141732283505" top="0.74803149606299202" bottom="0.74803149606299202" header="0.31496062992126" footer="0.31496062992126"/>
  <pageSetup paperSize="141" scale="68"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76" workbookViewId="0">
      <selection activeCell="G15" sqref="G15"/>
    </sheetView>
  </sheetViews>
  <sheetFormatPr baseColWidth="10" defaultColWidth="9.36328125" defaultRowHeight="14.5"/>
  <cols>
    <col min="1" max="1" width="37.08984375" style="75" customWidth="1"/>
    <col min="2" max="7" width="14.1796875" style="75" customWidth="1"/>
    <col min="8" max="16384" width="9.36328125" style="75"/>
  </cols>
  <sheetData>
    <row r="1" spans="1:7" ht="65" customHeight="1">
      <c r="A1" s="492" t="s">
        <v>481</v>
      </c>
      <c r="B1" s="493"/>
      <c r="C1" s="493"/>
      <c r="D1" s="493"/>
      <c r="E1" s="493"/>
      <c r="F1" s="493"/>
      <c r="G1" s="494"/>
    </row>
    <row r="2" spans="1:7">
      <c r="A2" s="89"/>
      <c r="B2" s="90"/>
      <c r="C2" s="91"/>
      <c r="D2" s="43" t="s">
        <v>452</v>
      </c>
      <c r="E2" s="91"/>
      <c r="F2" s="92"/>
      <c r="G2" s="495" t="s">
        <v>453</v>
      </c>
    </row>
    <row r="3" spans="1:7" ht="24.9" customHeight="1">
      <c r="A3" s="44" t="s">
        <v>270</v>
      </c>
      <c r="B3" s="46" t="s">
        <v>209</v>
      </c>
      <c r="C3" s="46" t="s">
        <v>426</v>
      </c>
      <c r="D3" s="46" t="s">
        <v>427</v>
      </c>
      <c r="E3" s="46" t="s">
        <v>202</v>
      </c>
      <c r="F3" s="46" t="s">
        <v>216</v>
      </c>
      <c r="G3" s="496"/>
    </row>
    <row r="4" spans="1:7">
      <c r="A4" s="93"/>
      <c r="B4" s="49"/>
      <c r="C4" s="49"/>
      <c r="D4" s="49"/>
      <c r="E4" s="49"/>
      <c r="F4" s="49"/>
      <c r="G4" s="49"/>
    </row>
    <row r="5" spans="1:7">
      <c r="A5" s="107" t="s">
        <v>482</v>
      </c>
      <c r="B5" s="56">
        <v>16554507.880000001</v>
      </c>
      <c r="C5" s="56">
        <v>5609325.6399999997</v>
      </c>
      <c r="D5" s="56">
        <f>B5+C5</f>
        <v>22163833.52</v>
      </c>
      <c r="E5" s="56">
        <v>4322756.58</v>
      </c>
      <c r="F5" s="56">
        <v>4322756.58</v>
      </c>
      <c r="G5" s="56">
        <f>D5-E5</f>
        <v>17841076.940000001</v>
      </c>
    </row>
    <row r="6" spans="1:7">
      <c r="A6" s="107"/>
      <c r="B6" s="56"/>
      <c r="C6" s="56"/>
      <c r="D6" s="56"/>
      <c r="E6" s="56"/>
      <c r="F6" s="56"/>
      <c r="G6" s="56"/>
    </row>
    <row r="7" spans="1:7" ht="10" customHeight="1">
      <c r="A7" s="107" t="s">
        <v>483</v>
      </c>
      <c r="B7" s="56">
        <v>35692.800000000003</v>
      </c>
      <c r="C7" s="56">
        <v>762400</v>
      </c>
      <c r="D7" s="56">
        <f>B7+C7</f>
        <v>798092.80000000005</v>
      </c>
      <c r="E7" s="56">
        <v>25800</v>
      </c>
      <c r="F7" s="56">
        <v>25800</v>
      </c>
      <c r="G7" s="56">
        <f>D7-E7</f>
        <v>772292.8</v>
      </c>
    </row>
    <row r="8" spans="1:7">
      <c r="A8" s="107"/>
      <c r="B8" s="56"/>
      <c r="C8" s="56"/>
      <c r="D8" s="56"/>
      <c r="E8" s="56"/>
      <c r="F8" s="56"/>
      <c r="G8" s="56"/>
    </row>
    <row r="9" spans="1:7" ht="25" customHeight="1">
      <c r="A9" s="107" t="s">
        <v>484</v>
      </c>
      <c r="B9" s="56">
        <v>0</v>
      </c>
      <c r="C9" s="56">
        <v>0</v>
      </c>
      <c r="D9" s="56">
        <f>B9+C9</f>
        <v>0</v>
      </c>
      <c r="E9" s="56">
        <v>0</v>
      </c>
      <c r="F9" s="56">
        <v>0</v>
      </c>
      <c r="G9" s="56">
        <f>D9-E9</f>
        <v>0</v>
      </c>
    </row>
    <row r="10" spans="1:7">
      <c r="A10" s="107"/>
      <c r="B10" s="56"/>
      <c r="C10" s="56"/>
      <c r="D10" s="56"/>
      <c r="E10" s="56"/>
      <c r="F10" s="56"/>
      <c r="G10" s="56"/>
    </row>
    <row r="11" spans="1:7" ht="10" customHeight="1">
      <c r="A11" s="107" t="s">
        <v>300</v>
      </c>
      <c r="B11" s="56">
        <v>0</v>
      </c>
      <c r="C11" s="56">
        <v>0</v>
      </c>
      <c r="D11" s="56">
        <f>B11+C11</f>
        <v>0</v>
      </c>
      <c r="E11" s="56">
        <v>0</v>
      </c>
      <c r="F11" s="56">
        <v>0</v>
      </c>
      <c r="G11" s="56">
        <f>D11-E11</f>
        <v>0</v>
      </c>
    </row>
    <row r="12" spans="1:7">
      <c r="A12" s="107"/>
      <c r="B12" s="56"/>
      <c r="C12" s="56"/>
      <c r="D12" s="56"/>
      <c r="E12" s="56"/>
      <c r="F12" s="56"/>
      <c r="G12" s="56"/>
    </row>
    <row r="13" spans="1:7">
      <c r="A13" s="108" t="s">
        <v>306</v>
      </c>
      <c r="B13" s="56">
        <v>0</v>
      </c>
      <c r="C13" s="56">
        <v>0</v>
      </c>
      <c r="D13" s="56">
        <f>B13+C13</f>
        <v>0</v>
      </c>
      <c r="E13" s="56">
        <v>0</v>
      </c>
      <c r="F13" s="56">
        <v>0</v>
      </c>
      <c r="G13" s="56">
        <f>D13-E13</f>
        <v>0</v>
      </c>
    </row>
    <row r="14" spans="1:7">
      <c r="A14" s="109"/>
      <c r="B14" s="104"/>
      <c r="C14" s="104"/>
      <c r="D14" s="104"/>
      <c r="E14" s="104"/>
      <c r="F14" s="104"/>
      <c r="G14" s="104"/>
    </row>
    <row r="15" spans="1:7">
      <c r="A15" s="105" t="s">
        <v>467</v>
      </c>
      <c r="B15" s="106">
        <f t="shared" ref="B15:G15" si="0">SUM(B5+B7+B9+B11+B13)</f>
        <v>16590200.68</v>
      </c>
      <c r="C15" s="106">
        <f t="shared" si="0"/>
        <v>6371725.6399999997</v>
      </c>
      <c r="D15" s="106">
        <f t="shared" si="0"/>
        <v>22961926.32</v>
      </c>
      <c r="E15" s="106">
        <f t="shared" si="0"/>
        <v>4348556.58</v>
      </c>
      <c r="F15" s="106">
        <f t="shared" si="0"/>
        <v>4348556.58</v>
      </c>
      <c r="G15" s="106">
        <f t="shared" si="0"/>
        <v>18613369.739999998</v>
      </c>
    </row>
  </sheetData>
  <sheetProtection formatCells="0" formatColumns="0" formatRows="0" autoFilter="0"/>
  <mergeCells count="2">
    <mergeCell ref="A1:G1"/>
    <mergeCell ref="G2:G3"/>
  </mergeCells>
  <printOptions horizontalCentered="1"/>
  <pageMargins left="0.70866141732283505" right="0.70866141732283505" top="0.74803149606299202" bottom="0.74803149606299202" header="0.31496062992126" footer="0.31496062992126"/>
  <pageSetup paperSize="141" scale="9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zoomScaleNormal="64" workbookViewId="0">
      <selection activeCell="G16" sqref="G16"/>
    </sheetView>
  </sheetViews>
  <sheetFormatPr baseColWidth="10" defaultColWidth="9.36328125" defaultRowHeight="14.5"/>
  <cols>
    <col min="1" max="1" width="48.90625" style="75" customWidth="1"/>
    <col min="2" max="2" width="14.1796875" style="75" customWidth="1"/>
    <col min="3" max="3" width="15.453125" style="75" customWidth="1"/>
    <col min="4" max="7" width="14.1796875" style="75" customWidth="1"/>
    <col min="8" max="16384" width="9.36328125" style="75"/>
  </cols>
  <sheetData>
    <row r="1" spans="1:8" ht="60.65" customHeight="1">
      <c r="A1" s="493" t="s">
        <v>485</v>
      </c>
      <c r="B1" s="493"/>
      <c r="C1" s="493"/>
      <c r="D1" s="493"/>
      <c r="E1" s="493"/>
      <c r="F1" s="493"/>
      <c r="G1" s="494"/>
    </row>
    <row r="2" spans="1:8">
      <c r="A2" s="89"/>
      <c r="B2" s="90"/>
      <c r="C2" s="91"/>
      <c r="D2" s="43" t="s">
        <v>452</v>
      </c>
      <c r="E2" s="91"/>
      <c r="F2" s="92"/>
      <c r="G2" s="495" t="s">
        <v>453</v>
      </c>
    </row>
    <row r="3" spans="1:8" ht="24.9" customHeight="1">
      <c r="A3" s="44" t="s">
        <v>270</v>
      </c>
      <c r="B3" s="46" t="s">
        <v>209</v>
      </c>
      <c r="C3" s="46" t="s">
        <v>426</v>
      </c>
      <c r="D3" s="46" t="s">
        <v>427</v>
      </c>
      <c r="E3" s="46" t="s">
        <v>202</v>
      </c>
      <c r="F3" s="46" t="s">
        <v>216</v>
      </c>
      <c r="G3" s="496"/>
    </row>
    <row r="4" spans="1:8">
      <c r="A4" s="97" t="s">
        <v>292</v>
      </c>
      <c r="B4" s="98">
        <f>SUM(B5:B11)</f>
        <v>12094515.66</v>
      </c>
      <c r="C4" s="98">
        <f>SUM(C5:C11)</f>
        <v>0</v>
      </c>
      <c r="D4" s="98">
        <f>B4+C4</f>
        <v>12094515.66</v>
      </c>
      <c r="E4" s="98">
        <f>SUM(E5:E11)</f>
        <v>2707759.44</v>
      </c>
      <c r="F4" s="98">
        <f>SUM(F5:F11)</f>
        <v>2707759.44</v>
      </c>
      <c r="G4" s="98">
        <f>D4-E4</f>
        <v>9386756.2200000007</v>
      </c>
    </row>
    <row r="5" spans="1:8">
      <c r="A5" s="99" t="s">
        <v>486</v>
      </c>
      <c r="B5" s="56">
        <v>8983579.1699999999</v>
      </c>
      <c r="C5" s="56">
        <v>0</v>
      </c>
      <c r="D5" s="56">
        <f t="shared" ref="D5:D68" si="0">B5+C5</f>
        <v>8983579.1699999999</v>
      </c>
      <c r="E5" s="56">
        <v>2405784.96</v>
      </c>
      <c r="F5" s="56">
        <v>2405784.96</v>
      </c>
      <c r="G5" s="56">
        <f t="shared" ref="G5:G68" si="1">D5-E5</f>
        <v>6577794.21</v>
      </c>
      <c r="H5" s="100">
        <v>1100</v>
      </c>
    </row>
    <row r="6" spans="1:8">
      <c r="A6" s="99" t="s">
        <v>487</v>
      </c>
      <c r="B6" s="56">
        <v>82041.52</v>
      </c>
      <c r="C6" s="56">
        <v>0</v>
      </c>
      <c r="D6" s="56">
        <f t="shared" si="0"/>
        <v>82041.52</v>
      </c>
      <c r="E6" s="56">
        <v>0</v>
      </c>
      <c r="F6" s="56">
        <v>0</v>
      </c>
      <c r="G6" s="56">
        <f t="shared" si="1"/>
        <v>82041.52</v>
      </c>
      <c r="H6" s="100">
        <v>1200</v>
      </c>
    </row>
    <row r="7" spans="1:8">
      <c r="A7" s="99" t="s">
        <v>488</v>
      </c>
      <c r="B7" s="56">
        <v>1811326</v>
      </c>
      <c r="C7" s="56">
        <v>0</v>
      </c>
      <c r="D7" s="56">
        <f t="shared" si="0"/>
        <v>1811326</v>
      </c>
      <c r="E7" s="56">
        <v>22071.33</v>
      </c>
      <c r="F7" s="56">
        <v>22071.33</v>
      </c>
      <c r="G7" s="56">
        <f t="shared" si="1"/>
        <v>1789254.67</v>
      </c>
      <c r="H7" s="100">
        <v>1300</v>
      </c>
    </row>
    <row r="8" spans="1:8">
      <c r="A8" s="99" t="s">
        <v>489</v>
      </c>
      <c r="B8" s="56">
        <v>0</v>
      </c>
      <c r="C8" s="56">
        <v>0</v>
      </c>
      <c r="D8" s="56">
        <f t="shared" si="0"/>
        <v>0</v>
      </c>
      <c r="E8" s="56">
        <v>0</v>
      </c>
      <c r="F8" s="56">
        <v>0</v>
      </c>
      <c r="G8" s="56">
        <f t="shared" si="1"/>
        <v>0</v>
      </c>
      <c r="H8" s="100">
        <v>1400</v>
      </c>
    </row>
    <row r="9" spans="1:8">
      <c r="A9" s="99" t="s">
        <v>490</v>
      </c>
      <c r="B9" s="56">
        <v>1217568.97</v>
      </c>
      <c r="C9" s="56">
        <v>0</v>
      </c>
      <c r="D9" s="56">
        <f t="shared" si="0"/>
        <v>1217568.97</v>
      </c>
      <c r="E9" s="56">
        <v>279903.15000000002</v>
      </c>
      <c r="F9" s="56">
        <v>279903.15000000002</v>
      </c>
      <c r="G9" s="56">
        <f t="shared" si="1"/>
        <v>937665.82</v>
      </c>
      <c r="H9" s="100">
        <v>1500</v>
      </c>
    </row>
    <row r="10" spans="1:8">
      <c r="A10" s="99" t="s">
        <v>491</v>
      </c>
      <c r="B10" s="56">
        <v>0</v>
      </c>
      <c r="C10" s="56">
        <v>0</v>
      </c>
      <c r="D10" s="56">
        <f t="shared" si="0"/>
        <v>0</v>
      </c>
      <c r="E10" s="56">
        <v>0</v>
      </c>
      <c r="F10" s="56">
        <v>0</v>
      </c>
      <c r="G10" s="56">
        <f t="shared" si="1"/>
        <v>0</v>
      </c>
      <c r="H10" s="100">
        <v>1600</v>
      </c>
    </row>
    <row r="11" spans="1:8">
      <c r="A11" s="99" t="s">
        <v>492</v>
      </c>
      <c r="B11" s="56">
        <v>0</v>
      </c>
      <c r="C11" s="56">
        <v>0</v>
      </c>
      <c r="D11" s="56">
        <f t="shared" si="0"/>
        <v>0</v>
      </c>
      <c r="E11" s="56">
        <v>0</v>
      </c>
      <c r="F11" s="56">
        <v>0</v>
      </c>
      <c r="G11" s="56">
        <f t="shared" si="1"/>
        <v>0</v>
      </c>
      <c r="H11" s="100">
        <v>1700</v>
      </c>
    </row>
    <row r="12" spans="1:8">
      <c r="A12" s="97" t="s">
        <v>293</v>
      </c>
      <c r="B12" s="53">
        <f>SUM(B13:B21)</f>
        <v>1719553.64</v>
      </c>
      <c r="C12" s="53">
        <f>SUM(C13:C21)</f>
        <v>230245.64</v>
      </c>
      <c r="D12" s="53">
        <f t="shared" si="0"/>
        <v>1949799.28</v>
      </c>
      <c r="E12" s="53">
        <f>SUM(E13:E21)</f>
        <v>287426.8</v>
      </c>
      <c r="F12" s="53">
        <f>SUM(F13:F21)</f>
        <v>287426.8</v>
      </c>
      <c r="G12" s="53">
        <f t="shared" si="1"/>
        <v>1662372.48</v>
      </c>
      <c r="H12" s="101">
        <v>0</v>
      </c>
    </row>
    <row r="13" spans="1:8">
      <c r="A13" s="99" t="s">
        <v>493</v>
      </c>
      <c r="B13" s="56">
        <v>391466.03</v>
      </c>
      <c r="C13" s="56">
        <v>40000</v>
      </c>
      <c r="D13" s="56">
        <f t="shared" si="0"/>
        <v>431466.03</v>
      </c>
      <c r="E13" s="56">
        <v>21108.29</v>
      </c>
      <c r="F13" s="56">
        <v>21108.29</v>
      </c>
      <c r="G13" s="56">
        <f t="shared" si="1"/>
        <v>410357.74</v>
      </c>
      <c r="H13" s="100">
        <v>2100</v>
      </c>
    </row>
    <row r="14" spans="1:8">
      <c r="A14" s="99" t="s">
        <v>494</v>
      </c>
      <c r="B14" s="56">
        <v>82427.75</v>
      </c>
      <c r="C14" s="56">
        <v>27485.06</v>
      </c>
      <c r="D14" s="56">
        <f t="shared" si="0"/>
        <v>109912.81</v>
      </c>
      <c r="E14" s="56">
        <v>58970.02</v>
      </c>
      <c r="F14" s="56">
        <v>58970.02</v>
      </c>
      <c r="G14" s="56">
        <f t="shared" si="1"/>
        <v>50942.79</v>
      </c>
      <c r="H14" s="100">
        <v>2200</v>
      </c>
    </row>
    <row r="15" spans="1:8">
      <c r="A15" s="99" t="s">
        <v>495</v>
      </c>
      <c r="B15" s="56">
        <v>0</v>
      </c>
      <c r="C15" s="56">
        <v>0</v>
      </c>
      <c r="D15" s="56">
        <f t="shared" si="0"/>
        <v>0</v>
      </c>
      <c r="E15" s="56">
        <v>0</v>
      </c>
      <c r="F15" s="56">
        <v>0</v>
      </c>
      <c r="G15" s="56">
        <f t="shared" si="1"/>
        <v>0</v>
      </c>
      <c r="H15" s="100">
        <v>2300</v>
      </c>
    </row>
    <row r="16" spans="1:8">
      <c r="A16" s="99" t="s">
        <v>496</v>
      </c>
      <c r="B16" s="56">
        <v>133039.44</v>
      </c>
      <c r="C16" s="56">
        <v>87760</v>
      </c>
      <c r="D16" s="56">
        <f t="shared" si="0"/>
        <v>220799.44</v>
      </c>
      <c r="E16" s="56">
        <v>19080.88</v>
      </c>
      <c r="F16" s="56">
        <v>19080.88</v>
      </c>
      <c r="G16" s="56">
        <f t="shared" si="1"/>
        <v>201718.56</v>
      </c>
      <c r="H16" s="100">
        <v>2400</v>
      </c>
    </row>
    <row r="17" spans="1:8">
      <c r="A17" s="99" t="s">
        <v>497</v>
      </c>
      <c r="B17" s="56">
        <v>153912.34</v>
      </c>
      <c r="C17" s="56">
        <v>0</v>
      </c>
      <c r="D17" s="56">
        <f t="shared" si="0"/>
        <v>153912.34</v>
      </c>
      <c r="E17" s="56">
        <v>19331.810000000001</v>
      </c>
      <c r="F17" s="56">
        <v>19331.810000000001</v>
      </c>
      <c r="G17" s="56">
        <f t="shared" si="1"/>
        <v>134580.53</v>
      </c>
      <c r="H17" s="100">
        <v>2500</v>
      </c>
    </row>
    <row r="18" spans="1:8">
      <c r="A18" s="99" t="s">
        <v>498</v>
      </c>
      <c r="B18" s="56">
        <v>721697.9</v>
      </c>
      <c r="C18" s="56">
        <v>0</v>
      </c>
      <c r="D18" s="56">
        <f t="shared" si="0"/>
        <v>721697.9</v>
      </c>
      <c r="E18" s="56">
        <v>102614.2</v>
      </c>
      <c r="F18" s="56">
        <v>102614.2</v>
      </c>
      <c r="G18" s="56">
        <f t="shared" si="1"/>
        <v>619083.69999999995</v>
      </c>
      <c r="H18" s="100">
        <v>2600</v>
      </c>
    </row>
    <row r="19" spans="1:8">
      <c r="A19" s="99" t="s">
        <v>499</v>
      </c>
      <c r="B19" s="56">
        <v>72259.199999999997</v>
      </c>
      <c r="C19" s="56">
        <v>60000</v>
      </c>
      <c r="D19" s="56">
        <f t="shared" si="0"/>
        <v>132259.20000000001</v>
      </c>
      <c r="E19" s="56">
        <v>16740.84</v>
      </c>
      <c r="F19" s="56">
        <v>16740.84</v>
      </c>
      <c r="G19" s="56">
        <f t="shared" si="1"/>
        <v>115518.36</v>
      </c>
      <c r="H19" s="100">
        <v>2700</v>
      </c>
    </row>
    <row r="20" spans="1:8">
      <c r="A20" s="99" t="s">
        <v>500</v>
      </c>
      <c r="B20" s="56">
        <v>0</v>
      </c>
      <c r="C20" s="56">
        <v>0</v>
      </c>
      <c r="D20" s="56">
        <f t="shared" si="0"/>
        <v>0</v>
      </c>
      <c r="E20" s="56">
        <v>0</v>
      </c>
      <c r="F20" s="56">
        <v>0</v>
      </c>
      <c r="G20" s="56">
        <f t="shared" si="1"/>
        <v>0</v>
      </c>
      <c r="H20" s="100">
        <v>2800</v>
      </c>
    </row>
    <row r="21" spans="1:8">
      <c r="A21" s="99" t="s">
        <v>501</v>
      </c>
      <c r="B21" s="56">
        <v>164750.98000000001</v>
      </c>
      <c r="C21" s="56">
        <v>15000.58</v>
      </c>
      <c r="D21" s="56">
        <f t="shared" si="0"/>
        <v>179751.56</v>
      </c>
      <c r="E21" s="56">
        <v>49580.76</v>
      </c>
      <c r="F21" s="56">
        <v>49580.76</v>
      </c>
      <c r="G21" s="56">
        <f t="shared" si="1"/>
        <v>130170.8</v>
      </c>
      <c r="H21" s="100">
        <v>2900</v>
      </c>
    </row>
    <row r="22" spans="1:8">
      <c r="A22" s="97" t="s">
        <v>294</v>
      </c>
      <c r="B22" s="53">
        <f>SUM(B23:B31)</f>
        <v>1125476.04</v>
      </c>
      <c r="C22" s="53">
        <f>SUM(C23:C31)</f>
        <v>1651080</v>
      </c>
      <c r="D22" s="53">
        <f t="shared" si="0"/>
        <v>2776556.04</v>
      </c>
      <c r="E22" s="53">
        <f>SUM(E23:E31)</f>
        <v>474847.52</v>
      </c>
      <c r="F22" s="53">
        <f>SUM(F23:F31)</f>
        <v>474847.52</v>
      </c>
      <c r="G22" s="53">
        <f t="shared" si="1"/>
        <v>2301708.52</v>
      </c>
      <c r="H22" s="101">
        <v>0</v>
      </c>
    </row>
    <row r="23" spans="1:8">
      <c r="A23" s="99" t="s">
        <v>502</v>
      </c>
      <c r="B23" s="56">
        <v>147750.72</v>
      </c>
      <c r="C23" s="56">
        <v>45000</v>
      </c>
      <c r="D23" s="56">
        <f t="shared" si="0"/>
        <v>192750.72</v>
      </c>
      <c r="E23" s="56">
        <v>51019.03</v>
      </c>
      <c r="F23" s="56">
        <v>51019.03</v>
      </c>
      <c r="G23" s="56">
        <f t="shared" si="1"/>
        <v>141731.69</v>
      </c>
      <c r="H23" s="100">
        <v>3100</v>
      </c>
    </row>
    <row r="24" spans="1:8">
      <c r="A24" s="99" t="s">
        <v>503</v>
      </c>
      <c r="B24" s="56">
        <v>64896</v>
      </c>
      <c r="C24" s="56">
        <v>165280</v>
      </c>
      <c r="D24" s="56">
        <f t="shared" si="0"/>
        <v>230176</v>
      </c>
      <c r="E24" s="56">
        <v>23208.639999999999</v>
      </c>
      <c r="F24" s="56">
        <v>23208.639999999999</v>
      </c>
      <c r="G24" s="56">
        <f t="shared" si="1"/>
        <v>206967.36</v>
      </c>
      <c r="H24" s="100">
        <v>3200</v>
      </c>
    </row>
    <row r="25" spans="1:8">
      <c r="A25" s="99" t="s">
        <v>504</v>
      </c>
      <c r="B25" s="56">
        <v>24011.52</v>
      </c>
      <c r="C25" s="56">
        <v>0</v>
      </c>
      <c r="D25" s="56">
        <f t="shared" si="0"/>
        <v>24011.52</v>
      </c>
      <c r="E25" s="56">
        <v>0</v>
      </c>
      <c r="F25" s="56">
        <v>0</v>
      </c>
      <c r="G25" s="56">
        <f t="shared" si="1"/>
        <v>24011.52</v>
      </c>
      <c r="H25" s="100">
        <v>3300</v>
      </c>
    </row>
    <row r="26" spans="1:8">
      <c r="A26" s="99" t="s">
        <v>505</v>
      </c>
      <c r="B26" s="56">
        <v>188198.39999999999</v>
      </c>
      <c r="C26" s="56">
        <v>0</v>
      </c>
      <c r="D26" s="56">
        <f t="shared" si="0"/>
        <v>188198.39999999999</v>
      </c>
      <c r="E26" s="56">
        <v>8802.7900000000009</v>
      </c>
      <c r="F26" s="56">
        <v>8802.7900000000009</v>
      </c>
      <c r="G26" s="56">
        <f t="shared" si="1"/>
        <v>179395.61</v>
      </c>
      <c r="H26" s="100">
        <v>3400</v>
      </c>
    </row>
    <row r="27" spans="1:8">
      <c r="A27" s="99" t="s">
        <v>506</v>
      </c>
      <c r="B27" s="56">
        <v>55486.080000000002</v>
      </c>
      <c r="C27" s="56">
        <v>192400</v>
      </c>
      <c r="D27" s="56">
        <f t="shared" si="0"/>
        <v>247886.07999999999</v>
      </c>
      <c r="E27" s="56">
        <v>51517.919999999998</v>
      </c>
      <c r="F27" s="56">
        <v>51517.919999999998</v>
      </c>
      <c r="G27" s="56">
        <f t="shared" si="1"/>
        <v>196368.16</v>
      </c>
      <c r="H27" s="100">
        <v>3500</v>
      </c>
    </row>
    <row r="28" spans="1:8">
      <c r="A28" s="99" t="s">
        <v>507</v>
      </c>
      <c r="B28" s="56">
        <v>1297.92</v>
      </c>
      <c r="C28" s="56">
        <v>0</v>
      </c>
      <c r="D28" s="56">
        <f t="shared" si="0"/>
        <v>1297.92</v>
      </c>
      <c r="E28" s="56">
        <v>0</v>
      </c>
      <c r="F28" s="56">
        <v>0</v>
      </c>
      <c r="G28" s="56">
        <f t="shared" si="1"/>
        <v>1297.92</v>
      </c>
      <c r="H28" s="100">
        <v>3600</v>
      </c>
    </row>
    <row r="29" spans="1:8">
      <c r="A29" s="99" t="s">
        <v>508</v>
      </c>
      <c r="B29" s="56">
        <v>35043.839999999997</v>
      </c>
      <c r="C29" s="56">
        <v>0</v>
      </c>
      <c r="D29" s="56">
        <f t="shared" si="0"/>
        <v>35043.839999999997</v>
      </c>
      <c r="E29" s="56">
        <v>7851.81</v>
      </c>
      <c r="F29" s="56">
        <v>7851.81</v>
      </c>
      <c r="G29" s="56">
        <f t="shared" si="1"/>
        <v>27192.03</v>
      </c>
      <c r="H29" s="100">
        <v>3700</v>
      </c>
    </row>
    <row r="30" spans="1:8">
      <c r="A30" s="99" t="s">
        <v>509</v>
      </c>
      <c r="B30" s="56">
        <v>304500.24</v>
      </c>
      <c r="C30" s="56">
        <v>1248400</v>
      </c>
      <c r="D30" s="56">
        <f t="shared" si="0"/>
        <v>1552900.24</v>
      </c>
      <c r="E30" s="56">
        <v>229014.33</v>
      </c>
      <c r="F30" s="56">
        <v>229014.33</v>
      </c>
      <c r="G30" s="56">
        <f t="shared" si="1"/>
        <v>1323885.9099999999</v>
      </c>
      <c r="H30" s="100">
        <v>3800</v>
      </c>
    </row>
    <row r="31" spans="1:8">
      <c r="A31" s="99" t="s">
        <v>510</v>
      </c>
      <c r="B31" s="56">
        <v>304291.32</v>
      </c>
      <c r="C31" s="56">
        <v>0</v>
      </c>
      <c r="D31" s="56">
        <f t="shared" si="0"/>
        <v>304291.32</v>
      </c>
      <c r="E31" s="56">
        <v>103433</v>
      </c>
      <c r="F31" s="56">
        <v>103433</v>
      </c>
      <c r="G31" s="56">
        <f t="shared" si="1"/>
        <v>200858.32</v>
      </c>
      <c r="H31" s="100">
        <v>3900</v>
      </c>
    </row>
    <row r="32" spans="1:8">
      <c r="A32" s="97" t="s">
        <v>295</v>
      </c>
      <c r="B32" s="53">
        <f>SUM(B33:B41)</f>
        <v>1614962.54</v>
      </c>
      <c r="C32" s="53">
        <f>SUM(C33:C41)</f>
        <v>3728000</v>
      </c>
      <c r="D32" s="53">
        <f t="shared" si="0"/>
        <v>5342962.54</v>
      </c>
      <c r="E32" s="53">
        <f>SUM(E33:E41)</f>
        <v>852722.82</v>
      </c>
      <c r="F32" s="53">
        <f>SUM(F33:F41)</f>
        <v>852722.82</v>
      </c>
      <c r="G32" s="53">
        <f t="shared" si="1"/>
        <v>4490239.72</v>
      </c>
      <c r="H32" s="101">
        <v>0</v>
      </c>
    </row>
    <row r="33" spans="1:8">
      <c r="A33" s="99" t="s">
        <v>296</v>
      </c>
      <c r="B33" s="56">
        <v>0</v>
      </c>
      <c r="C33" s="56">
        <v>0</v>
      </c>
      <c r="D33" s="56">
        <f t="shared" si="0"/>
        <v>0</v>
      </c>
      <c r="E33" s="56">
        <v>0</v>
      </c>
      <c r="F33" s="56">
        <v>0</v>
      </c>
      <c r="G33" s="56">
        <f t="shared" si="1"/>
        <v>0</v>
      </c>
      <c r="H33" s="100">
        <v>4100</v>
      </c>
    </row>
    <row r="34" spans="1:8">
      <c r="A34" s="99" t="s">
        <v>297</v>
      </c>
      <c r="B34" s="56">
        <v>0</v>
      </c>
      <c r="C34" s="56">
        <v>0</v>
      </c>
      <c r="D34" s="56">
        <f t="shared" si="0"/>
        <v>0</v>
      </c>
      <c r="E34" s="56">
        <v>0</v>
      </c>
      <c r="F34" s="56">
        <v>0</v>
      </c>
      <c r="G34" s="56">
        <f t="shared" si="1"/>
        <v>0</v>
      </c>
      <c r="H34" s="100">
        <v>4200</v>
      </c>
    </row>
    <row r="35" spans="1:8">
      <c r="A35" s="99" t="s">
        <v>298</v>
      </c>
      <c r="B35" s="56">
        <v>0</v>
      </c>
      <c r="C35" s="56">
        <v>0</v>
      </c>
      <c r="D35" s="56">
        <f t="shared" si="0"/>
        <v>0</v>
      </c>
      <c r="E35" s="56">
        <v>0</v>
      </c>
      <c r="F35" s="56">
        <v>0</v>
      </c>
      <c r="G35" s="56">
        <f t="shared" si="1"/>
        <v>0</v>
      </c>
      <c r="H35" s="100">
        <v>4300</v>
      </c>
    </row>
    <row r="36" spans="1:8">
      <c r="A36" s="99" t="s">
        <v>299</v>
      </c>
      <c r="B36" s="56">
        <v>1614962.54</v>
      </c>
      <c r="C36" s="56">
        <v>3728000</v>
      </c>
      <c r="D36" s="56">
        <f t="shared" si="0"/>
        <v>5342962.54</v>
      </c>
      <c r="E36" s="56">
        <v>852722.82</v>
      </c>
      <c r="F36" s="56">
        <v>852722.82</v>
      </c>
      <c r="G36" s="56">
        <f t="shared" si="1"/>
        <v>4490239.72</v>
      </c>
      <c r="H36" s="100">
        <v>4400</v>
      </c>
    </row>
    <row r="37" spans="1:8">
      <c r="A37" s="99" t="s">
        <v>300</v>
      </c>
      <c r="B37" s="56">
        <v>0</v>
      </c>
      <c r="C37" s="56">
        <v>0</v>
      </c>
      <c r="D37" s="56">
        <f t="shared" si="0"/>
        <v>0</v>
      </c>
      <c r="E37" s="56">
        <v>0</v>
      </c>
      <c r="F37" s="56">
        <v>0</v>
      </c>
      <c r="G37" s="56">
        <f t="shared" si="1"/>
        <v>0</v>
      </c>
      <c r="H37" s="100">
        <v>4500</v>
      </c>
    </row>
    <row r="38" spans="1:8">
      <c r="A38" s="99" t="s">
        <v>511</v>
      </c>
      <c r="B38" s="56">
        <v>0</v>
      </c>
      <c r="C38" s="56">
        <v>0</v>
      </c>
      <c r="D38" s="56">
        <f t="shared" si="0"/>
        <v>0</v>
      </c>
      <c r="E38" s="56">
        <v>0</v>
      </c>
      <c r="F38" s="56">
        <v>0</v>
      </c>
      <c r="G38" s="56">
        <f t="shared" si="1"/>
        <v>0</v>
      </c>
      <c r="H38" s="100">
        <v>4600</v>
      </c>
    </row>
    <row r="39" spans="1:8">
      <c r="A39" s="99" t="s">
        <v>302</v>
      </c>
      <c r="B39" s="56">
        <v>0</v>
      </c>
      <c r="C39" s="56">
        <v>0</v>
      </c>
      <c r="D39" s="56">
        <f t="shared" si="0"/>
        <v>0</v>
      </c>
      <c r="E39" s="56">
        <v>0</v>
      </c>
      <c r="F39" s="56">
        <v>0</v>
      </c>
      <c r="G39" s="56">
        <f t="shared" si="1"/>
        <v>0</v>
      </c>
      <c r="H39" s="100">
        <v>4700</v>
      </c>
    </row>
    <row r="40" spans="1:8">
      <c r="A40" s="99" t="s">
        <v>303</v>
      </c>
      <c r="B40" s="56">
        <v>0</v>
      </c>
      <c r="C40" s="56">
        <v>0</v>
      </c>
      <c r="D40" s="56">
        <f t="shared" si="0"/>
        <v>0</v>
      </c>
      <c r="E40" s="56">
        <v>0</v>
      </c>
      <c r="F40" s="56">
        <v>0</v>
      </c>
      <c r="G40" s="56">
        <f t="shared" si="1"/>
        <v>0</v>
      </c>
      <c r="H40" s="100">
        <v>4800</v>
      </c>
    </row>
    <row r="41" spans="1:8">
      <c r="A41" s="99" t="s">
        <v>304</v>
      </c>
      <c r="B41" s="56">
        <v>0</v>
      </c>
      <c r="C41" s="56">
        <v>0</v>
      </c>
      <c r="D41" s="56">
        <f t="shared" si="0"/>
        <v>0</v>
      </c>
      <c r="E41" s="56">
        <v>0</v>
      </c>
      <c r="F41" s="56">
        <v>0</v>
      </c>
      <c r="G41" s="56">
        <f t="shared" si="1"/>
        <v>0</v>
      </c>
      <c r="H41" s="100">
        <v>4900</v>
      </c>
    </row>
    <row r="42" spans="1:8">
      <c r="A42" s="97" t="s">
        <v>512</v>
      </c>
      <c r="B42" s="53">
        <f>SUM(B43:B51)</f>
        <v>35692.800000000003</v>
      </c>
      <c r="C42" s="53">
        <f>SUM(C43:C51)</f>
        <v>762400</v>
      </c>
      <c r="D42" s="53">
        <f t="shared" si="0"/>
        <v>798092.80000000005</v>
      </c>
      <c r="E42" s="53">
        <f>SUM(E43:E51)</f>
        <v>25800</v>
      </c>
      <c r="F42" s="53">
        <f>SUM(F43:F51)</f>
        <v>25800</v>
      </c>
      <c r="G42" s="53">
        <f t="shared" si="1"/>
        <v>772292.8</v>
      </c>
      <c r="H42" s="101">
        <v>0</v>
      </c>
    </row>
    <row r="43" spans="1:8">
      <c r="A43" s="102" t="s">
        <v>513</v>
      </c>
      <c r="B43" s="56">
        <v>35692.800000000003</v>
      </c>
      <c r="C43" s="56">
        <v>0</v>
      </c>
      <c r="D43" s="56">
        <f t="shared" si="0"/>
        <v>35692.800000000003</v>
      </c>
      <c r="E43" s="56">
        <v>0</v>
      </c>
      <c r="F43" s="56">
        <v>0</v>
      </c>
      <c r="G43" s="56">
        <f t="shared" si="1"/>
        <v>35692.800000000003</v>
      </c>
      <c r="H43" s="100">
        <v>5100</v>
      </c>
    </row>
    <row r="44" spans="1:8">
      <c r="A44" s="99" t="s">
        <v>514</v>
      </c>
      <c r="B44" s="56">
        <v>0</v>
      </c>
      <c r="C44" s="56">
        <v>25000</v>
      </c>
      <c r="D44" s="56">
        <f t="shared" si="0"/>
        <v>25000</v>
      </c>
      <c r="E44" s="56">
        <v>0</v>
      </c>
      <c r="F44" s="56">
        <v>0</v>
      </c>
      <c r="G44" s="56">
        <f t="shared" si="1"/>
        <v>25000</v>
      </c>
      <c r="H44" s="100">
        <v>5200</v>
      </c>
    </row>
    <row r="45" spans="1:8">
      <c r="A45" s="99" t="s">
        <v>515</v>
      </c>
      <c r="B45" s="56">
        <v>0</v>
      </c>
      <c r="C45" s="56">
        <v>0</v>
      </c>
      <c r="D45" s="56">
        <f t="shared" si="0"/>
        <v>0</v>
      </c>
      <c r="E45" s="56">
        <v>0</v>
      </c>
      <c r="F45" s="56">
        <v>0</v>
      </c>
      <c r="G45" s="56">
        <f t="shared" si="1"/>
        <v>0</v>
      </c>
      <c r="H45" s="100">
        <v>5300</v>
      </c>
    </row>
    <row r="46" spans="1:8">
      <c r="A46" s="99" t="s">
        <v>516</v>
      </c>
      <c r="B46" s="56">
        <v>0</v>
      </c>
      <c r="C46" s="56">
        <v>737400</v>
      </c>
      <c r="D46" s="56">
        <f t="shared" si="0"/>
        <v>737400</v>
      </c>
      <c r="E46" s="56">
        <v>25800</v>
      </c>
      <c r="F46" s="56">
        <v>25800</v>
      </c>
      <c r="G46" s="56">
        <f t="shared" si="1"/>
        <v>711600</v>
      </c>
      <c r="H46" s="100">
        <v>5400</v>
      </c>
    </row>
    <row r="47" spans="1:8">
      <c r="A47" s="99" t="s">
        <v>517</v>
      </c>
      <c r="B47" s="56">
        <v>0</v>
      </c>
      <c r="C47" s="56">
        <v>0</v>
      </c>
      <c r="D47" s="56">
        <f t="shared" si="0"/>
        <v>0</v>
      </c>
      <c r="E47" s="56">
        <v>0</v>
      </c>
      <c r="F47" s="56">
        <v>0</v>
      </c>
      <c r="G47" s="56">
        <f t="shared" si="1"/>
        <v>0</v>
      </c>
      <c r="H47" s="100">
        <v>5500</v>
      </c>
    </row>
    <row r="48" spans="1:8">
      <c r="A48" s="99" t="s">
        <v>518</v>
      </c>
      <c r="B48" s="56">
        <v>0</v>
      </c>
      <c r="C48" s="56">
        <v>0</v>
      </c>
      <c r="D48" s="56">
        <f t="shared" si="0"/>
        <v>0</v>
      </c>
      <c r="E48" s="56">
        <v>0</v>
      </c>
      <c r="F48" s="56">
        <v>0</v>
      </c>
      <c r="G48" s="56">
        <f t="shared" si="1"/>
        <v>0</v>
      </c>
      <c r="H48" s="100">
        <v>5600</v>
      </c>
    </row>
    <row r="49" spans="1:8">
      <c r="A49" s="99" t="s">
        <v>519</v>
      </c>
      <c r="B49" s="56">
        <v>0</v>
      </c>
      <c r="C49" s="56">
        <v>0</v>
      </c>
      <c r="D49" s="56">
        <f t="shared" si="0"/>
        <v>0</v>
      </c>
      <c r="E49" s="56">
        <v>0</v>
      </c>
      <c r="F49" s="56">
        <v>0</v>
      </c>
      <c r="G49" s="56">
        <f t="shared" si="1"/>
        <v>0</v>
      </c>
      <c r="H49" s="100">
        <v>5700</v>
      </c>
    </row>
    <row r="50" spans="1:8">
      <c r="A50" s="99" t="s">
        <v>520</v>
      </c>
      <c r="B50" s="56">
        <v>0</v>
      </c>
      <c r="C50" s="56">
        <v>0</v>
      </c>
      <c r="D50" s="56">
        <f t="shared" si="0"/>
        <v>0</v>
      </c>
      <c r="E50" s="56">
        <v>0</v>
      </c>
      <c r="F50" s="56">
        <v>0</v>
      </c>
      <c r="G50" s="56">
        <f t="shared" si="1"/>
        <v>0</v>
      </c>
      <c r="H50" s="100">
        <v>5800</v>
      </c>
    </row>
    <row r="51" spans="1:8">
      <c r="A51" s="99" t="s">
        <v>156</v>
      </c>
      <c r="B51" s="56">
        <v>0</v>
      </c>
      <c r="C51" s="56">
        <v>0</v>
      </c>
      <c r="D51" s="56">
        <f t="shared" si="0"/>
        <v>0</v>
      </c>
      <c r="E51" s="56">
        <v>0</v>
      </c>
      <c r="F51" s="56">
        <v>0</v>
      </c>
      <c r="G51" s="56">
        <f t="shared" si="1"/>
        <v>0</v>
      </c>
      <c r="H51" s="100">
        <v>5900</v>
      </c>
    </row>
    <row r="52" spans="1:8">
      <c r="A52" s="97" t="s">
        <v>319</v>
      </c>
      <c r="B52" s="53">
        <f>SUM(B53:B55)</f>
        <v>0</v>
      </c>
      <c r="C52" s="53">
        <f>SUM(C53:C55)</f>
        <v>0</v>
      </c>
      <c r="D52" s="53">
        <f t="shared" si="0"/>
        <v>0</v>
      </c>
      <c r="E52" s="53">
        <f>SUM(E53:E55)</f>
        <v>0</v>
      </c>
      <c r="F52" s="53">
        <f>SUM(F53:F55)</f>
        <v>0</v>
      </c>
      <c r="G52" s="53">
        <f t="shared" si="1"/>
        <v>0</v>
      </c>
      <c r="H52" s="101">
        <v>0</v>
      </c>
    </row>
    <row r="53" spans="1:8">
      <c r="A53" s="99" t="s">
        <v>521</v>
      </c>
      <c r="B53" s="56">
        <v>0</v>
      </c>
      <c r="C53" s="56">
        <v>0</v>
      </c>
      <c r="D53" s="56">
        <f t="shared" si="0"/>
        <v>0</v>
      </c>
      <c r="E53" s="56">
        <v>0</v>
      </c>
      <c r="F53" s="56">
        <v>0</v>
      </c>
      <c r="G53" s="56">
        <f t="shared" si="1"/>
        <v>0</v>
      </c>
      <c r="H53" s="100">
        <v>6100</v>
      </c>
    </row>
    <row r="54" spans="1:8">
      <c r="A54" s="99" t="s">
        <v>522</v>
      </c>
      <c r="B54" s="56">
        <v>0</v>
      </c>
      <c r="C54" s="56">
        <v>0</v>
      </c>
      <c r="D54" s="56">
        <f t="shared" si="0"/>
        <v>0</v>
      </c>
      <c r="E54" s="56">
        <v>0</v>
      </c>
      <c r="F54" s="56">
        <v>0</v>
      </c>
      <c r="G54" s="56">
        <f t="shared" si="1"/>
        <v>0</v>
      </c>
      <c r="H54" s="100">
        <v>6200</v>
      </c>
    </row>
    <row r="55" spans="1:8">
      <c r="A55" s="99" t="s">
        <v>523</v>
      </c>
      <c r="B55" s="56">
        <v>0</v>
      </c>
      <c r="C55" s="56">
        <v>0</v>
      </c>
      <c r="D55" s="56">
        <f t="shared" si="0"/>
        <v>0</v>
      </c>
      <c r="E55" s="56">
        <v>0</v>
      </c>
      <c r="F55" s="56">
        <v>0</v>
      </c>
      <c r="G55" s="56">
        <f t="shared" si="1"/>
        <v>0</v>
      </c>
      <c r="H55" s="100">
        <v>6300</v>
      </c>
    </row>
    <row r="56" spans="1:8">
      <c r="A56" s="97" t="s">
        <v>524</v>
      </c>
      <c r="B56" s="53">
        <f>SUM(B57:B63)</f>
        <v>0</v>
      </c>
      <c r="C56" s="53">
        <f>SUM(C57:C63)</f>
        <v>0</v>
      </c>
      <c r="D56" s="53">
        <f t="shared" si="0"/>
        <v>0</v>
      </c>
      <c r="E56" s="53">
        <f>SUM(E57:E63)</f>
        <v>0</v>
      </c>
      <c r="F56" s="53">
        <f>SUM(F57:F63)</f>
        <v>0</v>
      </c>
      <c r="G56" s="53">
        <f t="shared" si="1"/>
        <v>0</v>
      </c>
      <c r="H56" s="101">
        <v>0</v>
      </c>
    </row>
    <row r="57" spans="1:8">
      <c r="A57" s="99" t="s">
        <v>525</v>
      </c>
      <c r="B57" s="56">
        <v>0</v>
      </c>
      <c r="C57" s="56">
        <v>0</v>
      </c>
      <c r="D57" s="56">
        <f t="shared" si="0"/>
        <v>0</v>
      </c>
      <c r="E57" s="56">
        <v>0</v>
      </c>
      <c r="F57" s="56">
        <v>0</v>
      </c>
      <c r="G57" s="56">
        <f t="shared" si="1"/>
        <v>0</v>
      </c>
      <c r="H57" s="100">
        <v>7100</v>
      </c>
    </row>
    <row r="58" spans="1:8">
      <c r="A58" s="99" t="s">
        <v>526</v>
      </c>
      <c r="B58" s="56">
        <v>0</v>
      </c>
      <c r="C58" s="56">
        <v>0</v>
      </c>
      <c r="D58" s="56">
        <f t="shared" si="0"/>
        <v>0</v>
      </c>
      <c r="E58" s="56">
        <v>0</v>
      </c>
      <c r="F58" s="56">
        <v>0</v>
      </c>
      <c r="G58" s="56">
        <f t="shared" si="1"/>
        <v>0</v>
      </c>
      <c r="H58" s="100">
        <v>7200</v>
      </c>
    </row>
    <row r="59" spans="1:8">
      <c r="A59" s="99" t="s">
        <v>527</v>
      </c>
      <c r="B59" s="56">
        <v>0</v>
      </c>
      <c r="C59" s="56">
        <v>0</v>
      </c>
      <c r="D59" s="56">
        <f t="shared" si="0"/>
        <v>0</v>
      </c>
      <c r="E59" s="56">
        <v>0</v>
      </c>
      <c r="F59" s="56">
        <v>0</v>
      </c>
      <c r="G59" s="56">
        <f t="shared" si="1"/>
        <v>0</v>
      </c>
      <c r="H59" s="100">
        <v>7300</v>
      </c>
    </row>
    <row r="60" spans="1:8">
      <c r="A60" s="99" t="s">
        <v>528</v>
      </c>
      <c r="B60" s="56">
        <v>0</v>
      </c>
      <c r="C60" s="56">
        <v>0</v>
      </c>
      <c r="D60" s="56">
        <f t="shared" si="0"/>
        <v>0</v>
      </c>
      <c r="E60" s="56">
        <v>0</v>
      </c>
      <c r="F60" s="56">
        <v>0</v>
      </c>
      <c r="G60" s="56">
        <f t="shared" si="1"/>
        <v>0</v>
      </c>
      <c r="H60" s="100">
        <v>7400</v>
      </c>
    </row>
    <row r="61" spans="1:8">
      <c r="A61" s="99" t="s">
        <v>529</v>
      </c>
      <c r="B61" s="56">
        <v>0</v>
      </c>
      <c r="C61" s="56">
        <v>0</v>
      </c>
      <c r="D61" s="56">
        <f t="shared" si="0"/>
        <v>0</v>
      </c>
      <c r="E61" s="56">
        <v>0</v>
      </c>
      <c r="F61" s="56">
        <v>0</v>
      </c>
      <c r="G61" s="56">
        <f t="shared" si="1"/>
        <v>0</v>
      </c>
      <c r="H61" s="100">
        <v>7500</v>
      </c>
    </row>
    <row r="62" spans="1:8">
      <c r="A62" s="99" t="s">
        <v>530</v>
      </c>
      <c r="B62" s="56">
        <v>0</v>
      </c>
      <c r="C62" s="56">
        <v>0</v>
      </c>
      <c r="D62" s="56">
        <f t="shared" si="0"/>
        <v>0</v>
      </c>
      <c r="E62" s="56">
        <v>0</v>
      </c>
      <c r="F62" s="56">
        <v>0</v>
      </c>
      <c r="G62" s="56">
        <f t="shared" si="1"/>
        <v>0</v>
      </c>
      <c r="H62" s="100">
        <v>7600</v>
      </c>
    </row>
    <row r="63" spans="1:8">
      <c r="A63" s="99" t="s">
        <v>531</v>
      </c>
      <c r="B63" s="56">
        <v>0</v>
      </c>
      <c r="C63" s="56">
        <v>0</v>
      </c>
      <c r="D63" s="56">
        <f t="shared" si="0"/>
        <v>0</v>
      </c>
      <c r="E63" s="56">
        <v>0</v>
      </c>
      <c r="F63" s="56">
        <v>0</v>
      </c>
      <c r="G63" s="56">
        <f t="shared" si="1"/>
        <v>0</v>
      </c>
      <c r="H63" s="100">
        <v>7900</v>
      </c>
    </row>
    <row r="64" spans="1:8">
      <c r="A64" s="97" t="s">
        <v>305</v>
      </c>
      <c r="B64" s="53">
        <f>SUM(B65:B67)</f>
        <v>0</v>
      </c>
      <c r="C64" s="53">
        <f>SUM(C65:C67)</f>
        <v>0</v>
      </c>
      <c r="D64" s="53">
        <f t="shared" si="0"/>
        <v>0</v>
      </c>
      <c r="E64" s="53">
        <f>SUM(E65:E67)</f>
        <v>0</v>
      </c>
      <c r="F64" s="53">
        <f>SUM(F65:F67)</f>
        <v>0</v>
      </c>
      <c r="G64" s="53">
        <f t="shared" si="1"/>
        <v>0</v>
      </c>
      <c r="H64" s="101">
        <v>0</v>
      </c>
    </row>
    <row r="65" spans="1:8">
      <c r="A65" s="99" t="s">
        <v>306</v>
      </c>
      <c r="B65" s="56">
        <v>0</v>
      </c>
      <c r="C65" s="56">
        <v>0</v>
      </c>
      <c r="D65" s="56">
        <f t="shared" si="0"/>
        <v>0</v>
      </c>
      <c r="E65" s="56">
        <v>0</v>
      </c>
      <c r="F65" s="56">
        <v>0</v>
      </c>
      <c r="G65" s="56">
        <f t="shared" si="1"/>
        <v>0</v>
      </c>
      <c r="H65" s="100">
        <v>8100</v>
      </c>
    </row>
    <row r="66" spans="1:8">
      <c r="A66" s="99" t="s">
        <v>174</v>
      </c>
      <c r="B66" s="56">
        <v>0</v>
      </c>
      <c r="C66" s="56">
        <v>0</v>
      </c>
      <c r="D66" s="56">
        <f t="shared" si="0"/>
        <v>0</v>
      </c>
      <c r="E66" s="56">
        <v>0</v>
      </c>
      <c r="F66" s="56">
        <v>0</v>
      </c>
      <c r="G66" s="56">
        <f t="shared" si="1"/>
        <v>0</v>
      </c>
      <c r="H66" s="100">
        <v>8300</v>
      </c>
    </row>
    <row r="67" spans="1:8">
      <c r="A67" s="99" t="s">
        <v>307</v>
      </c>
      <c r="B67" s="56">
        <v>0</v>
      </c>
      <c r="C67" s="56">
        <v>0</v>
      </c>
      <c r="D67" s="56">
        <f t="shared" si="0"/>
        <v>0</v>
      </c>
      <c r="E67" s="56">
        <v>0</v>
      </c>
      <c r="F67" s="56">
        <v>0</v>
      </c>
      <c r="G67" s="56">
        <f t="shared" si="1"/>
        <v>0</v>
      </c>
      <c r="H67" s="100">
        <v>8500</v>
      </c>
    </row>
    <row r="68" spans="1:8">
      <c r="A68" s="97" t="s">
        <v>532</v>
      </c>
      <c r="B68" s="53">
        <f>SUM(B69:B75)</f>
        <v>0</v>
      </c>
      <c r="C68" s="53">
        <f>SUM(C69:C75)</f>
        <v>0</v>
      </c>
      <c r="D68" s="53">
        <f t="shared" si="0"/>
        <v>0</v>
      </c>
      <c r="E68" s="53">
        <f>SUM(E69:E75)</f>
        <v>0</v>
      </c>
      <c r="F68" s="53">
        <f>SUM(F69:F75)</f>
        <v>0</v>
      </c>
      <c r="G68" s="53">
        <f t="shared" si="1"/>
        <v>0</v>
      </c>
      <c r="H68" s="101">
        <v>0</v>
      </c>
    </row>
    <row r="69" spans="1:8">
      <c r="A69" s="99" t="s">
        <v>533</v>
      </c>
      <c r="B69" s="56">
        <v>0</v>
      </c>
      <c r="C69" s="56">
        <v>0</v>
      </c>
      <c r="D69" s="56">
        <f t="shared" ref="D69:D75" si="2">B69+C69</f>
        <v>0</v>
      </c>
      <c r="E69" s="56">
        <v>0</v>
      </c>
      <c r="F69" s="56">
        <v>0</v>
      </c>
      <c r="G69" s="56">
        <f t="shared" ref="G69:G75" si="3">D69-E69</f>
        <v>0</v>
      </c>
      <c r="H69" s="100">
        <v>9100</v>
      </c>
    </row>
    <row r="70" spans="1:8">
      <c r="A70" s="99" t="s">
        <v>309</v>
      </c>
      <c r="B70" s="56">
        <v>0</v>
      </c>
      <c r="C70" s="56">
        <v>0</v>
      </c>
      <c r="D70" s="56">
        <f t="shared" si="2"/>
        <v>0</v>
      </c>
      <c r="E70" s="56">
        <v>0</v>
      </c>
      <c r="F70" s="56">
        <v>0</v>
      </c>
      <c r="G70" s="56">
        <f t="shared" si="3"/>
        <v>0</v>
      </c>
      <c r="H70" s="100">
        <v>9200</v>
      </c>
    </row>
    <row r="71" spans="1:8">
      <c r="A71" s="99" t="s">
        <v>310</v>
      </c>
      <c r="B71" s="56">
        <v>0</v>
      </c>
      <c r="C71" s="56">
        <v>0</v>
      </c>
      <c r="D71" s="56">
        <f t="shared" si="2"/>
        <v>0</v>
      </c>
      <c r="E71" s="56">
        <v>0</v>
      </c>
      <c r="F71" s="56">
        <v>0</v>
      </c>
      <c r="G71" s="56">
        <f t="shared" si="3"/>
        <v>0</v>
      </c>
      <c r="H71" s="100">
        <v>9300</v>
      </c>
    </row>
    <row r="72" spans="1:8">
      <c r="A72" s="99" t="s">
        <v>311</v>
      </c>
      <c r="B72" s="56">
        <v>0</v>
      </c>
      <c r="C72" s="56">
        <v>0</v>
      </c>
      <c r="D72" s="56">
        <f t="shared" si="2"/>
        <v>0</v>
      </c>
      <c r="E72" s="56">
        <v>0</v>
      </c>
      <c r="F72" s="56">
        <v>0</v>
      </c>
      <c r="G72" s="56">
        <f t="shared" si="3"/>
        <v>0</v>
      </c>
      <c r="H72" s="100">
        <v>9400</v>
      </c>
    </row>
    <row r="73" spans="1:8">
      <c r="A73" s="99" t="s">
        <v>312</v>
      </c>
      <c r="B73" s="56">
        <v>0</v>
      </c>
      <c r="C73" s="56">
        <v>0</v>
      </c>
      <c r="D73" s="56">
        <f t="shared" si="2"/>
        <v>0</v>
      </c>
      <c r="E73" s="56">
        <v>0</v>
      </c>
      <c r="F73" s="56">
        <v>0</v>
      </c>
      <c r="G73" s="56">
        <f t="shared" si="3"/>
        <v>0</v>
      </c>
      <c r="H73" s="100">
        <v>9500</v>
      </c>
    </row>
    <row r="74" spans="1:8">
      <c r="A74" s="99" t="s">
        <v>313</v>
      </c>
      <c r="B74" s="56">
        <v>0</v>
      </c>
      <c r="C74" s="56">
        <v>0</v>
      </c>
      <c r="D74" s="56">
        <f t="shared" si="2"/>
        <v>0</v>
      </c>
      <c r="E74" s="56">
        <v>0</v>
      </c>
      <c r="F74" s="56">
        <v>0</v>
      </c>
      <c r="G74" s="56">
        <f t="shared" si="3"/>
        <v>0</v>
      </c>
      <c r="H74" s="100">
        <v>9600</v>
      </c>
    </row>
    <row r="75" spans="1:8">
      <c r="A75" s="103" t="s">
        <v>534</v>
      </c>
      <c r="B75" s="104">
        <v>0</v>
      </c>
      <c r="C75" s="104">
        <v>0</v>
      </c>
      <c r="D75" s="104">
        <f t="shared" si="2"/>
        <v>0</v>
      </c>
      <c r="E75" s="104">
        <v>0</v>
      </c>
      <c r="F75" s="104">
        <v>0</v>
      </c>
      <c r="G75" s="104">
        <f t="shared" si="3"/>
        <v>0</v>
      </c>
      <c r="H75" s="100">
        <v>9900</v>
      </c>
    </row>
    <row r="76" spans="1:8">
      <c r="A76" s="105" t="s">
        <v>467</v>
      </c>
      <c r="B76" s="106">
        <f t="shared" ref="B76:G76" si="4">SUM(B4+B12+B22+B32+B42+B52+B56+B64+B68)</f>
        <v>16590200.68</v>
      </c>
      <c r="C76" s="106">
        <f t="shared" si="4"/>
        <v>6371725.6399999997</v>
      </c>
      <c r="D76" s="106">
        <f t="shared" si="4"/>
        <v>22961926.32</v>
      </c>
      <c r="E76" s="106">
        <f t="shared" si="4"/>
        <v>4348556.58</v>
      </c>
      <c r="F76" s="106">
        <f t="shared" si="4"/>
        <v>4348556.58</v>
      </c>
      <c r="G76" s="106">
        <f t="shared" si="4"/>
        <v>18613369.739999998</v>
      </c>
    </row>
    <row r="78" spans="1:8">
      <c r="A78" s="75" t="s">
        <v>480</v>
      </c>
    </row>
  </sheetData>
  <sheetProtection formatCells="0" formatColumns="0" formatRows="0" autoFilter="0"/>
  <mergeCells count="2">
    <mergeCell ref="A1:G1"/>
    <mergeCell ref="G2:G3"/>
  </mergeCells>
  <printOptions horizontalCentered="1"/>
  <pageMargins left="0.70866141732283505" right="0.70866141732283505" top="0.74803149606299202" bottom="0.74803149606299202" header="0.31496062992126" footer="0.31496062992126"/>
  <pageSetup paperSize="141" scale="63"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zoomScaleNormal="82" workbookViewId="0">
      <selection activeCell="F37" sqref="F37"/>
    </sheetView>
  </sheetViews>
  <sheetFormatPr baseColWidth="10" defaultColWidth="9.36328125" defaultRowHeight="14.5"/>
  <cols>
    <col min="1" max="1" width="61.453125" style="75" customWidth="1"/>
    <col min="2" max="7" width="14.1796875" style="75" customWidth="1"/>
    <col min="8" max="16384" width="9.36328125" style="75"/>
  </cols>
  <sheetData>
    <row r="1" spans="1:7" ht="66" customHeight="1">
      <c r="A1" s="492" t="s">
        <v>535</v>
      </c>
      <c r="B1" s="493"/>
      <c r="C1" s="493"/>
      <c r="D1" s="493"/>
      <c r="E1" s="493"/>
      <c r="F1" s="493"/>
      <c r="G1" s="494"/>
    </row>
    <row r="2" spans="1:7">
      <c r="A2" s="89"/>
      <c r="B2" s="90"/>
      <c r="C2" s="91"/>
      <c r="D2" s="43" t="s">
        <v>452</v>
      </c>
      <c r="E2" s="91"/>
      <c r="F2" s="92"/>
      <c r="G2" s="495" t="s">
        <v>453</v>
      </c>
    </row>
    <row r="3" spans="1:7" ht="24.9" customHeight="1">
      <c r="A3" s="44" t="s">
        <v>270</v>
      </c>
      <c r="B3" s="46" t="s">
        <v>209</v>
      </c>
      <c r="C3" s="46" t="s">
        <v>426</v>
      </c>
      <c r="D3" s="46" t="s">
        <v>427</v>
      </c>
      <c r="E3" s="46" t="s">
        <v>202</v>
      </c>
      <c r="F3" s="46" t="s">
        <v>216</v>
      </c>
      <c r="G3" s="496"/>
    </row>
    <row r="4" spans="1:7">
      <c r="A4" s="93"/>
      <c r="B4" s="49"/>
      <c r="C4" s="49"/>
      <c r="D4" s="49"/>
      <c r="E4" s="49"/>
      <c r="F4" s="49"/>
      <c r="G4" s="49"/>
    </row>
    <row r="5" spans="1:7">
      <c r="A5" s="94" t="s">
        <v>536</v>
      </c>
      <c r="B5" s="53">
        <f t="shared" ref="B5:G5" si="0">SUM(B6:B13)</f>
        <v>6266124.9199999999</v>
      </c>
      <c r="C5" s="53">
        <f t="shared" si="0"/>
        <v>2209925.64</v>
      </c>
      <c r="D5" s="53">
        <f t="shared" si="0"/>
        <v>8476050.5600000005</v>
      </c>
      <c r="E5" s="53">
        <f t="shared" si="0"/>
        <v>1517818.96</v>
      </c>
      <c r="F5" s="53">
        <f t="shared" si="0"/>
        <v>1517818.96</v>
      </c>
      <c r="G5" s="53">
        <f t="shared" si="0"/>
        <v>6958231.5999999996</v>
      </c>
    </row>
    <row r="6" spans="1:7">
      <c r="A6" s="95" t="s">
        <v>537</v>
      </c>
      <c r="B6" s="56">
        <v>0</v>
      </c>
      <c r="C6" s="56">
        <v>0</v>
      </c>
      <c r="D6" s="56">
        <f>B6+C6</f>
        <v>0</v>
      </c>
      <c r="E6" s="56">
        <v>0</v>
      </c>
      <c r="F6" s="56">
        <v>0</v>
      </c>
      <c r="G6" s="56">
        <f>D6-E6</f>
        <v>0</v>
      </c>
    </row>
    <row r="7" spans="1:7">
      <c r="A7" s="95" t="s">
        <v>538</v>
      </c>
      <c r="B7" s="56">
        <v>0</v>
      </c>
      <c r="C7" s="56">
        <v>0</v>
      </c>
      <c r="D7" s="56">
        <f t="shared" ref="D7:D13" si="1">B7+C7</f>
        <v>0</v>
      </c>
      <c r="E7" s="56">
        <v>0</v>
      </c>
      <c r="F7" s="56">
        <v>0</v>
      </c>
      <c r="G7" s="56">
        <f t="shared" ref="G7:G13" si="2">D7-E7</f>
        <v>0</v>
      </c>
    </row>
    <row r="8" spans="1:7">
      <c r="A8" s="95" t="s">
        <v>539</v>
      </c>
      <c r="B8" s="56">
        <v>1142038.46</v>
      </c>
      <c r="C8" s="56">
        <v>2192765.64</v>
      </c>
      <c r="D8" s="56">
        <f t="shared" si="1"/>
        <v>3334804.1</v>
      </c>
      <c r="E8" s="56">
        <v>422630.53</v>
      </c>
      <c r="F8" s="56">
        <v>422630.53</v>
      </c>
      <c r="G8" s="56">
        <f t="shared" si="2"/>
        <v>2912173.57</v>
      </c>
    </row>
    <row r="9" spans="1:7">
      <c r="A9" s="95" t="s">
        <v>540</v>
      </c>
      <c r="B9" s="56">
        <v>0</v>
      </c>
      <c r="C9" s="56">
        <v>0</v>
      </c>
      <c r="D9" s="56">
        <f t="shared" si="1"/>
        <v>0</v>
      </c>
      <c r="E9" s="56">
        <v>0</v>
      </c>
      <c r="F9" s="56">
        <v>0</v>
      </c>
      <c r="G9" s="56">
        <f t="shared" si="2"/>
        <v>0</v>
      </c>
    </row>
    <row r="10" spans="1:7">
      <c r="A10" s="95" t="s">
        <v>541</v>
      </c>
      <c r="B10" s="56">
        <v>4933268.9000000004</v>
      </c>
      <c r="C10" s="56">
        <v>17160</v>
      </c>
      <c r="D10" s="56">
        <f t="shared" si="1"/>
        <v>4950428.9000000004</v>
      </c>
      <c r="E10" s="56">
        <v>1051652.3</v>
      </c>
      <c r="F10" s="56">
        <v>1051652.3</v>
      </c>
      <c r="G10" s="56">
        <f t="shared" si="2"/>
        <v>3898776.6</v>
      </c>
    </row>
    <row r="11" spans="1:7">
      <c r="A11" s="95" t="s">
        <v>542</v>
      </c>
      <c r="B11" s="56">
        <v>0</v>
      </c>
      <c r="C11" s="56">
        <v>0</v>
      </c>
      <c r="D11" s="56">
        <f t="shared" si="1"/>
        <v>0</v>
      </c>
      <c r="E11" s="56">
        <v>0</v>
      </c>
      <c r="F11" s="56">
        <v>0</v>
      </c>
      <c r="G11" s="56">
        <f t="shared" si="2"/>
        <v>0</v>
      </c>
    </row>
    <row r="12" spans="1:7">
      <c r="A12" s="95" t="s">
        <v>543</v>
      </c>
      <c r="B12" s="56">
        <v>0</v>
      </c>
      <c r="C12" s="56">
        <v>0</v>
      </c>
      <c r="D12" s="56">
        <f t="shared" si="1"/>
        <v>0</v>
      </c>
      <c r="E12" s="56">
        <v>0</v>
      </c>
      <c r="F12" s="56">
        <v>0</v>
      </c>
      <c r="G12" s="56">
        <f t="shared" si="2"/>
        <v>0</v>
      </c>
    </row>
    <row r="13" spans="1:7">
      <c r="A13" s="95" t="s">
        <v>510</v>
      </c>
      <c r="B13" s="56">
        <v>190817.56</v>
      </c>
      <c r="C13" s="56">
        <v>0</v>
      </c>
      <c r="D13" s="56">
        <f t="shared" si="1"/>
        <v>190817.56</v>
      </c>
      <c r="E13" s="56">
        <v>43536.13</v>
      </c>
      <c r="F13" s="56">
        <v>43536.13</v>
      </c>
      <c r="G13" s="56">
        <f t="shared" si="2"/>
        <v>147281.43</v>
      </c>
    </row>
    <row r="14" spans="1:7">
      <c r="A14" s="95"/>
      <c r="B14" s="56"/>
      <c r="C14" s="56"/>
      <c r="D14" s="56"/>
      <c r="E14" s="56"/>
      <c r="F14" s="56"/>
      <c r="G14" s="56"/>
    </row>
    <row r="15" spans="1:7">
      <c r="A15" s="94" t="s">
        <v>544</v>
      </c>
      <c r="B15" s="53">
        <f t="shared" ref="B15:G15" si="3">SUM(B16:B22)</f>
        <v>10324075.76</v>
      </c>
      <c r="C15" s="53">
        <f t="shared" si="3"/>
        <v>4161800</v>
      </c>
      <c r="D15" s="53">
        <f t="shared" si="3"/>
        <v>14485875.76</v>
      </c>
      <c r="E15" s="53">
        <f t="shared" si="3"/>
        <v>2830737.62</v>
      </c>
      <c r="F15" s="53">
        <f t="shared" si="3"/>
        <v>2830737.62</v>
      </c>
      <c r="G15" s="53">
        <f t="shared" si="3"/>
        <v>11655138.140000001</v>
      </c>
    </row>
    <row r="16" spans="1:7">
      <c r="A16" s="95" t="s">
        <v>545</v>
      </c>
      <c r="B16" s="56">
        <v>0</v>
      </c>
      <c r="C16" s="56">
        <v>0</v>
      </c>
      <c r="D16" s="56">
        <f>B16+C16</f>
        <v>0</v>
      </c>
      <c r="E16" s="56">
        <v>0</v>
      </c>
      <c r="F16" s="56">
        <v>0</v>
      </c>
      <c r="G16" s="56">
        <f t="shared" ref="G16:G22" si="4">D16-E16</f>
        <v>0</v>
      </c>
    </row>
    <row r="17" spans="1:7">
      <c r="A17" s="95" t="s">
        <v>546</v>
      </c>
      <c r="B17" s="56">
        <v>0</v>
      </c>
      <c r="C17" s="56">
        <v>0</v>
      </c>
      <c r="D17" s="56">
        <f t="shared" ref="D17:D22" si="5">B17+C17</f>
        <v>0</v>
      </c>
      <c r="E17" s="56">
        <v>0</v>
      </c>
      <c r="F17" s="56">
        <v>0</v>
      </c>
      <c r="G17" s="56">
        <f t="shared" si="4"/>
        <v>0</v>
      </c>
    </row>
    <row r="18" spans="1:7" ht="10" customHeight="1">
      <c r="A18" s="95" t="s">
        <v>547</v>
      </c>
      <c r="B18" s="56">
        <v>1222349.27</v>
      </c>
      <c r="C18" s="56">
        <v>192400</v>
      </c>
      <c r="D18" s="56">
        <f t="shared" si="5"/>
        <v>1414749.27</v>
      </c>
      <c r="E18" s="56">
        <v>285501.65000000002</v>
      </c>
      <c r="F18" s="56">
        <v>285501.65000000002</v>
      </c>
      <c r="G18" s="56">
        <f t="shared" si="4"/>
        <v>1129247.6200000001</v>
      </c>
    </row>
    <row r="19" spans="1:7">
      <c r="A19" s="95" t="s">
        <v>548</v>
      </c>
      <c r="B19" s="56">
        <v>0</v>
      </c>
      <c r="C19" s="56">
        <v>0</v>
      </c>
      <c r="D19" s="56">
        <f t="shared" si="5"/>
        <v>0</v>
      </c>
      <c r="E19" s="56">
        <v>0</v>
      </c>
      <c r="F19" s="56">
        <v>0</v>
      </c>
      <c r="G19" s="56">
        <f t="shared" si="4"/>
        <v>0</v>
      </c>
    </row>
    <row r="20" spans="1:7">
      <c r="A20" s="95" t="s">
        <v>549</v>
      </c>
      <c r="B20" s="56">
        <v>1001239.52</v>
      </c>
      <c r="C20" s="56">
        <v>0</v>
      </c>
      <c r="D20" s="56">
        <f t="shared" si="5"/>
        <v>1001239.52</v>
      </c>
      <c r="E20" s="56">
        <v>268218.53000000003</v>
      </c>
      <c r="F20" s="56">
        <v>268218.53000000003</v>
      </c>
      <c r="G20" s="56">
        <f t="shared" si="4"/>
        <v>733020.99</v>
      </c>
    </row>
    <row r="21" spans="1:7">
      <c r="A21" s="95" t="s">
        <v>550</v>
      </c>
      <c r="B21" s="56">
        <v>7476188.1799999997</v>
      </c>
      <c r="C21" s="56">
        <v>3969400</v>
      </c>
      <c r="D21" s="56">
        <f t="shared" si="5"/>
        <v>11445588.18</v>
      </c>
      <c r="E21" s="56">
        <v>2194856.23</v>
      </c>
      <c r="F21" s="56">
        <v>2194856.23</v>
      </c>
      <c r="G21" s="56">
        <f t="shared" si="4"/>
        <v>9250731.9499999993</v>
      </c>
    </row>
    <row r="22" spans="1:7">
      <c r="A22" s="95" t="s">
        <v>551</v>
      </c>
      <c r="B22" s="56">
        <v>624298.79</v>
      </c>
      <c r="C22" s="56">
        <v>0</v>
      </c>
      <c r="D22" s="56">
        <f t="shared" si="5"/>
        <v>624298.79</v>
      </c>
      <c r="E22" s="56">
        <v>82161.210000000006</v>
      </c>
      <c r="F22" s="56">
        <v>82161.210000000006</v>
      </c>
      <c r="G22" s="56">
        <f t="shared" si="4"/>
        <v>542137.57999999996</v>
      </c>
    </row>
    <row r="23" spans="1:7">
      <c r="A23" s="95"/>
      <c r="B23" s="56"/>
      <c r="C23" s="56"/>
      <c r="D23" s="56"/>
      <c r="E23" s="56"/>
      <c r="F23" s="56"/>
      <c r="G23" s="56"/>
    </row>
    <row r="24" spans="1:7">
      <c r="A24" s="94" t="s">
        <v>552</v>
      </c>
      <c r="B24" s="53">
        <f t="shared" ref="B24:G24" si="6">SUM(B25:B33)</f>
        <v>0</v>
      </c>
      <c r="C24" s="53">
        <f t="shared" si="6"/>
        <v>0</v>
      </c>
      <c r="D24" s="53">
        <f t="shared" si="6"/>
        <v>0</v>
      </c>
      <c r="E24" s="53">
        <f t="shared" si="6"/>
        <v>0</v>
      </c>
      <c r="F24" s="53">
        <f t="shared" si="6"/>
        <v>0</v>
      </c>
      <c r="G24" s="53">
        <f t="shared" si="6"/>
        <v>0</v>
      </c>
    </row>
    <row r="25" spans="1:7">
      <c r="A25" s="95" t="s">
        <v>553</v>
      </c>
      <c r="B25" s="56">
        <v>0</v>
      </c>
      <c r="C25" s="56">
        <v>0</v>
      </c>
      <c r="D25" s="56">
        <f>B25+C25</f>
        <v>0</v>
      </c>
      <c r="E25" s="56">
        <v>0</v>
      </c>
      <c r="F25" s="56">
        <v>0</v>
      </c>
      <c r="G25" s="56">
        <f t="shared" ref="G25:G33" si="7">D25-E25</f>
        <v>0</v>
      </c>
    </row>
    <row r="26" spans="1:7">
      <c r="A26" s="95" t="s">
        <v>554</v>
      </c>
      <c r="B26" s="56">
        <v>0</v>
      </c>
      <c r="C26" s="56">
        <v>0</v>
      </c>
      <c r="D26" s="56">
        <f t="shared" ref="D26:D33" si="8">B26+C26</f>
        <v>0</v>
      </c>
      <c r="E26" s="56">
        <v>0</v>
      </c>
      <c r="F26" s="56">
        <v>0</v>
      </c>
      <c r="G26" s="56">
        <f t="shared" si="7"/>
        <v>0</v>
      </c>
    </row>
    <row r="27" spans="1:7" ht="10" customHeight="1">
      <c r="A27" s="95" t="s">
        <v>555</v>
      </c>
      <c r="B27" s="56">
        <v>0</v>
      </c>
      <c r="C27" s="56">
        <v>0</v>
      </c>
      <c r="D27" s="56">
        <f t="shared" si="8"/>
        <v>0</v>
      </c>
      <c r="E27" s="56">
        <v>0</v>
      </c>
      <c r="F27" s="56">
        <v>0</v>
      </c>
      <c r="G27" s="56">
        <f t="shared" si="7"/>
        <v>0</v>
      </c>
    </row>
    <row r="28" spans="1:7">
      <c r="A28" s="95" t="s">
        <v>556</v>
      </c>
      <c r="B28" s="56">
        <v>0</v>
      </c>
      <c r="C28" s="56">
        <v>0</v>
      </c>
      <c r="D28" s="56">
        <f t="shared" si="8"/>
        <v>0</v>
      </c>
      <c r="E28" s="56">
        <v>0</v>
      </c>
      <c r="F28" s="56">
        <v>0</v>
      </c>
      <c r="G28" s="56">
        <f t="shared" si="7"/>
        <v>0</v>
      </c>
    </row>
    <row r="29" spans="1:7">
      <c r="A29" s="95" t="s">
        <v>557</v>
      </c>
      <c r="B29" s="56">
        <v>0</v>
      </c>
      <c r="C29" s="56">
        <v>0</v>
      </c>
      <c r="D29" s="56">
        <f t="shared" si="8"/>
        <v>0</v>
      </c>
      <c r="E29" s="56">
        <v>0</v>
      </c>
      <c r="F29" s="56">
        <v>0</v>
      </c>
      <c r="G29" s="56">
        <f t="shared" si="7"/>
        <v>0</v>
      </c>
    </row>
    <row r="30" spans="1:7">
      <c r="A30" s="95" t="s">
        <v>558</v>
      </c>
      <c r="B30" s="56">
        <v>0</v>
      </c>
      <c r="C30" s="56">
        <v>0</v>
      </c>
      <c r="D30" s="56">
        <f t="shared" si="8"/>
        <v>0</v>
      </c>
      <c r="E30" s="56">
        <v>0</v>
      </c>
      <c r="F30" s="56">
        <v>0</v>
      </c>
      <c r="G30" s="56">
        <f t="shared" si="7"/>
        <v>0</v>
      </c>
    </row>
    <row r="31" spans="1:7">
      <c r="A31" s="95" t="s">
        <v>559</v>
      </c>
      <c r="B31" s="56">
        <v>0</v>
      </c>
      <c r="C31" s="56">
        <v>0</v>
      </c>
      <c r="D31" s="56">
        <f t="shared" si="8"/>
        <v>0</v>
      </c>
      <c r="E31" s="56">
        <v>0</v>
      </c>
      <c r="F31" s="56">
        <v>0</v>
      </c>
      <c r="G31" s="56">
        <f t="shared" si="7"/>
        <v>0</v>
      </c>
    </row>
    <row r="32" spans="1:7">
      <c r="A32" s="95" t="s">
        <v>560</v>
      </c>
      <c r="B32" s="56">
        <v>0</v>
      </c>
      <c r="C32" s="56">
        <v>0</v>
      </c>
      <c r="D32" s="56">
        <f t="shared" si="8"/>
        <v>0</v>
      </c>
      <c r="E32" s="56">
        <v>0</v>
      </c>
      <c r="F32" s="56">
        <v>0</v>
      </c>
      <c r="G32" s="56">
        <f t="shared" si="7"/>
        <v>0</v>
      </c>
    </row>
    <row r="33" spans="1:7">
      <c r="A33" s="95" t="s">
        <v>561</v>
      </c>
      <c r="B33" s="56">
        <v>0</v>
      </c>
      <c r="C33" s="56">
        <v>0</v>
      </c>
      <c r="D33" s="56">
        <f t="shared" si="8"/>
        <v>0</v>
      </c>
      <c r="E33" s="56">
        <v>0</v>
      </c>
      <c r="F33" s="56">
        <v>0</v>
      </c>
      <c r="G33" s="56">
        <f t="shared" si="7"/>
        <v>0</v>
      </c>
    </row>
    <row r="34" spans="1:7">
      <c r="A34" s="95"/>
      <c r="B34" s="56"/>
      <c r="C34" s="56"/>
      <c r="D34" s="56"/>
      <c r="E34" s="56"/>
      <c r="F34" s="56"/>
      <c r="G34" s="56"/>
    </row>
    <row r="35" spans="1:7">
      <c r="A35" s="94" t="s">
        <v>562</v>
      </c>
      <c r="B35" s="53">
        <f t="shared" ref="B35:G35" si="9">SUM(B36:B39)</f>
        <v>0</v>
      </c>
      <c r="C35" s="53">
        <f t="shared" si="9"/>
        <v>0</v>
      </c>
      <c r="D35" s="53">
        <f t="shared" si="9"/>
        <v>0</v>
      </c>
      <c r="E35" s="53">
        <f t="shared" si="9"/>
        <v>0</v>
      </c>
      <c r="F35" s="53">
        <f t="shared" si="9"/>
        <v>0</v>
      </c>
      <c r="G35" s="53">
        <f t="shared" si="9"/>
        <v>0</v>
      </c>
    </row>
    <row r="36" spans="1:7">
      <c r="A36" s="95" t="s">
        <v>563</v>
      </c>
      <c r="B36" s="56">
        <v>0</v>
      </c>
      <c r="C36" s="56">
        <v>0</v>
      </c>
      <c r="D36" s="56">
        <f>B36+C36</f>
        <v>0</v>
      </c>
      <c r="E36" s="56">
        <v>0</v>
      </c>
      <c r="F36" s="56">
        <v>0</v>
      </c>
      <c r="G36" s="56">
        <f t="shared" ref="G36:G39" si="10">D36-E36</f>
        <v>0</v>
      </c>
    </row>
    <row r="37" spans="1:7" ht="11.25" customHeight="1">
      <c r="A37" s="95" t="s">
        <v>564</v>
      </c>
      <c r="B37" s="56">
        <v>0</v>
      </c>
      <c r="C37" s="56">
        <v>0</v>
      </c>
      <c r="D37" s="56">
        <f t="shared" ref="D37:D39" si="11">B37+C37</f>
        <v>0</v>
      </c>
      <c r="E37" s="56">
        <v>0</v>
      </c>
      <c r="F37" s="56">
        <v>0</v>
      </c>
      <c r="G37" s="56">
        <f t="shared" si="10"/>
        <v>0</v>
      </c>
    </row>
    <row r="38" spans="1:7" ht="14" customHeight="1">
      <c r="A38" s="95" t="s">
        <v>565</v>
      </c>
      <c r="B38" s="56">
        <v>0</v>
      </c>
      <c r="C38" s="56">
        <v>0</v>
      </c>
      <c r="D38" s="56">
        <f t="shared" si="11"/>
        <v>0</v>
      </c>
      <c r="E38" s="56">
        <v>0</v>
      </c>
      <c r="F38" s="56">
        <v>0</v>
      </c>
      <c r="G38" s="56">
        <f t="shared" si="10"/>
        <v>0</v>
      </c>
    </row>
    <row r="39" spans="1:7">
      <c r="A39" s="95" t="s">
        <v>566</v>
      </c>
      <c r="B39" s="56">
        <v>0</v>
      </c>
      <c r="C39" s="56">
        <v>0</v>
      </c>
      <c r="D39" s="56">
        <f t="shared" si="11"/>
        <v>0</v>
      </c>
      <c r="E39" s="56">
        <v>0</v>
      </c>
      <c r="F39" s="56">
        <v>0</v>
      </c>
      <c r="G39" s="56">
        <f t="shared" si="10"/>
        <v>0</v>
      </c>
    </row>
    <row r="40" spans="1:7">
      <c r="A40" s="95"/>
      <c r="B40" s="56"/>
      <c r="C40" s="56"/>
      <c r="D40" s="56"/>
      <c r="E40" s="56"/>
      <c r="F40" s="56"/>
      <c r="G40" s="56"/>
    </row>
    <row r="41" spans="1:7">
      <c r="A41" s="96" t="s">
        <v>467</v>
      </c>
      <c r="B41" s="59">
        <f t="shared" ref="B41:G41" si="12">SUM(B35+B24+B15+B5)</f>
        <v>16590200.68</v>
      </c>
      <c r="C41" s="59">
        <f t="shared" si="12"/>
        <v>6371725.6399999997</v>
      </c>
      <c r="D41" s="59">
        <f t="shared" si="12"/>
        <v>22961926.32</v>
      </c>
      <c r="E41" s="59">
        <f t="shared" si="12"/>
        <v>4348556.58</v>
      </c>
      <c r="F41" s="59">
        <f t="shared" si="12"/>
        <v>4348556.58</v>
      </c>
      <c r="G41" s="59">
        <f t="shared" si="12"/>
        <v>18613369.739999998</v>
      </c>
    </row>
    <row r="43" spans="1:7">
      <c r="A43" s="75" t="s">
        <v>480</v>
      </c>
    </row>
  </sheetData>
  <sheetProtection formatCells="0" formatColumns="0" formatRows="0" autoFilter="0"/>
  <mergeCells count="2">
    <mergeCell ref="A1:G1"/>
    <mergeCell ref="G2:G3"/>
  </mergeCells>
  <printOptions horizontalCentered="1"/>
  <pageMargins left="0.70866141732283505" right="0.70866141732283505" top="0.74803149606299202" bottom="0.74803149606299202" header="0.31496062992126" footer="0.31496062992126"/>
  <pageSetup paperSize="141" scale="84"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election activeCell="B14" sqref="B14"/>
    </sheetView>
  </sheetViews>
  <sheetFormatPr baseColWidth="10" defaultColWidth="9.36328125" defaultRowHeight="14.5"/>
  <cols>
    <col min="1" max="1" width="27.453125" style="75" customWidth="1"/>
    <col min="2" max="2" width="38.90625" style="75" customWidth="1"/>
    <col min="3" max="3" width="16.1796875" style="75" customWidth="1"/>
    <col min="4" max="4" width="16.90625" style="75" customWidth="1"/>
    <col min="5" max="16384" width="9.36328125" style="75"/>
  </cols>
  <sheetData>
    <row r="1" spans="1:4" ht="54.5" customHeight="1">
      <c r="A1" s="497" t="s">
        <v>567</v>
      </c>
      <c r="B1" s="498"/>
      <c r="C1" s="498"/>
      <c r="D1" s="499"/>
    </row>
    <row r="2" spans="1:4" ht="24.9" customHeight="1">
      <c r="A2" s="76" t="s">
        <v>568</v>
      </c>
      <c r="B2" s="77" t="s">
        <v>569</v>
      </c>
      <c r="C2" s="77" t="s">
        <v>238</v>
      </c>
      <c r="D2" s="61" t="s">
        <v>241</v>
      </c>
    </row>
    <row r="3" spans="1:4" ht="15" customHeight="1">
      <c r="A3" s="500" t="s">
        <v>570</v>
      </c>
      <c r="B3" s="501"/>
      <c r="C3" s="501"/>
      <c r="D3" s="502"/>
    </row>
    <row r="4" spans="1:4">
      <c r="A4" s="78" t="s">
        <v>571</v>
      </c>
      <c r="B4" s="79"/>
      <c r="C4" s="79"/>
      <c r="D4" s="79">
        <f>+B4-C4</f>
        <v>0</v>
      </c>
    </row>
    <row r="5" spans="1:4">
      <c r="A5" s="78"/>
      <c r="B5" s="79"/>
      <c r="C5" s="79"/>
      <c r="D5" s="79">
        <f t="shared" ref="D5:D10" si="0">+B5-C5</f>
        <v>0</v>
      </c>
    </row>
    <row r="6" spans="1:4">
      <c r="A6" s="80"/>
      <c r="B6" s="81"/>
      <c r="C6" s="79"/>
      <c r="D6" s="79">
        <f t="shared" si="0"/>
        <v>0</v>
      </c>
    </row>
    <row r="7" spans="1:4">
      <c r="A7" s="78"/>
      <c r="B7" s="79"/>
      <c r="C7" s="79"/>
      <c r="D7" s="79">
        <f t="shared" si="0"/>
        <v>0</v>
      </c>
    </row>
    <row r="8" spans="1:4">
      <c r="A8" s="78"/>
      <c r="B8" s="79"/>
      <c r="C8" s="79"/>
      <c r="D8" s="79">
        <f t="shared" si="0"/>
        <v>0</v>
      </c>
    </row>
    <row r="9" spans="1:4">
      <c r="A9" s="78"/>
      <c r="B9" s="82"/>
      <c r="C9" s="79"/>
      <c r="D9" s="79">
        <f t="shared" si="0"/>
        <v>0</v>
      </c>
    </row>
    <row r="10" spans="1:4">
      <c r="A10" s="78"/>
      <c r="B10" s="79"/>
      <c r="C10" s="79"/>
      <c r="D10" s="79">
        <f t="shared" si="0"/>
        <v>0</v>
      </c>
    </row>
    <row r="11" spans="1:4">
      <c r="A11" s="78" t="s">
        <v>572</v>
      </c>
      <c r="B11" s="81">
        <f>SUM(B4:B10)</f>
        <v>0</v>
      </c>
      <c r="C11" s="81">
        <f>SUM(C4:C10)</f>
        <v>0</v>
      </c>
      <c r="D11" s="81">
        <f>SUM(D4:D10)</f>
        <v>0</v>
      </c>
    </row>
    <row r="12" spans="1:4">
      <c r="A12" s="83"/>
      <c r="B12" s="84"/>
      <c r="C12" s="84"/>
      <c r="D12" s="84"/>
    </row>
    <row r="13" spans="1:4" ht="15" customHeight="1">
      <c r="A13" s="503" t="s">
        <v>573</v>
      </c>
      <c r="B13" s="504"/>
      <c r="C13" s="504"/>
      <c r="D13" s="505"/>
    </row>
    <row r="14" spans="1:4">
      <c r="A14" s="78" t="s">
        <v>574</v>
      </c>
      <c r="B14" s="79"/>
      <c r="C14" s="79"/>
      <c r="D14" s="79">
        <f>+B14-C14</f>
        <v>0</v>
      </c>
    </row>
    <row r="15" spans="1:4">
      <c r="A15" s="78"/>
      <c r="B15" s="79"/>
      <c r="C15" s="79"/>
      <c r="D15" s="79">
        <f t="shared" ref="D15:D23" si="1">+B15-C15</f>
        <v>0</v>
      </c>
    </row>
    <row r="16" spans="1:4">
      <c r="A16" s="78"/>
      <c r="B16" s="79"/>
      <c r="C16" s="79"/>
      <c r="D16" s="79">
        <f t="shared" si="1"/>
        <v>0</v>
      </c>
    </row>
    <row r="17" spans="1:4">
      <c r="A17" s="78"/>
      <c r="B17" s="79"/>
      <c r="C17" s="79"/>
      <c r="D17" s="79">
        <f t="shared" si="1"/>
        <v>0</v>
      </c>
    </row>
    <row r="18" spans="1:4">
      <c r="A18" s="80"/>
      <c r="B18" s="81"/>
      <c r="C18" s="79"/>
      <c r="D18" s="79">
        <f t="shared" si="1"/>
        <v>0</v>
      </c>
    </row>
    <row r="19" spans="1:4">
      <c r="A19" s="78"/>
      <c r="B19" s="79"/>
      <c r="C19" s="79"/>
      <c r="D19" s="79">
        <f t="shared" si="1"/>
        <v>0</v>
      </c>
    </row>
    <row r="20" spans="1:4">
      <c r="A20" s="78"/>
      <c r="B20" s="79"/>
      <c r="C20" s="79"/>
      <c r="D20" s="79">
        <f t="shared" si="1"/>
        <v>0</v>
      </c>
    </row>
    <row r="21" spans="1:4">
      <c r="A21" s="78"/>
      <c r="B21" s="79"/>
      <c r="C21" s="79"/>
      <c r="D21" s="79">
        <f t="shared" si="1"/>
        <v>0</v>
      </c>
    </row>
    <row r="22" spans="1:4">
      <c r="A22" s="78"/>
      <c r="B22" s="79"/>
      <c r="C22" s="79"/>
      <c r="D22" s="79">
        <f t="shared" si="1"/>
        <v>0</v>
      </c>
    </row>
    <row r="23" spans="1:4">
      <c r="A23" s="78"/>
      <c r="B23" s="79"/>
      <c r="C23" s="79"/>
      <c r="D23" s="79">
        <f t="shared" si="1"/>
        <v>0</v>
      </c>
    </row>
    <row r="24" spans="1:4">
      <c r="A24" s="78" t="s">
        <v>575</v>
      </c>
      <c r="B24" s="81">
        <f>SUM(B14:B23)</f>
        <v>0</v>
      </c>
      <c r="C24" s="81">
        <f>SUM(C14:C23)</f>
        <v>0</v>
      </c>
      <c r="D24" s="81">
        <f>SUM(D14:D23)</f>
        <v>0</v>
      </c>
    </row>
    <row r="25" spans="1:4">
      <c r="A25" s="83"/>
      <c r="B25" s="85"/>
      <c r="C25" s="85"/>
      <c r="D25" s="85"/>
    </row>
    <row r="26" spans="1:4">
      <c r="A26" s="86" t="s">
        <v>576</v>
      </c>
      <c r="B26" s="81">
        <f>B24+B11</f>
        <v>0</v>
      </c>
      <c r="C26" s="81">
        <f>C24+C11</f>
        <v>0</v>
      </c>
      <c r="D26" s="81">
        <f>D24+D11</f>
        <v>0</v>
      </c>
    </row>
    <row r="27" spans="1:4">
      <c r="A27" s="87"/>
      <c r="B27" s="87"/>
      <c r="C27" s="87"/>
      <c r="D27" s="87"/>
    </row>
    <row r="28" spans="1:4">
      <c r="A28" s="88" t="s">
        <v>480</v>
      </c>
      <c r="B28" s="87"/>
      <c r="C28" s="87"/>
      <c r="D28" s="87"/>
    </row>
    <row r="29" spans="1:4">
      <c r="A29" s="87"/>
      <c r="B29" s="87"/>
      <c r="C29" s="87"/>
      <c r="D29" s="87"/>
    </row>
    <row r="30" spans="1:4">
      <c r="A30" s="87"/>
      <c r="B30" s="87"/>
      <c r="C30" s="87"/>
      <c r="D30" s="87"/>
    </row>
    <row r="31" spans="1:4">
      <c r="A31" s="87"/>
      <c r="B31" s="87"/>
      <c r="C31" s="87"/>
      <c r="D31" s="87"/>
    </row>
    <row r="32" spans="1:4">
      <c r="A32" s="87"/>
      <c r="B32" s="87"/>
      <c r="C32" s="87"/>
      <c r="D32" s="87"/>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53125" defaultRowHeight="10"/>
  <cols>
    <col min="1" max="1" width="41.54296875" style="60" customWidth="1"/>
    <col min="2" max="2" width="22.90625" style="60" customWidth="1"/>
    <col min="3" max="3" width="19.36328125" style="60" customWidth="1"/>
    <col min="4" max="16384" width="11.453125" style="60"/>
  </cols>
  <sheetData>
    <row r="1" spans="1:3" ht="47.5" customHeight="1">
      <c r="A1" s="506" t="s">
        <v>577</v>
      </c>
      <c r="B1" s="506"/>
      <c r="C1" s="506"/>
    </row>
    <row r="2" spans="1:3" ht="24.9" customHeight="1">
      <c r="A2" s="61" t="s">
        <v>568</v>
      </c>
      <c r="B2" s="61" t="s">
        <v>202</v>
      </c>
      <c r="C2" s="61" t="s">
        <v>216</v>
      </c>
    </row>
    <row r="3" spans="1:3" ht="15" customHeight="1">
      <c r="A3" s="507" t="s">
        <v>570</v>
      </c>
      <c r="B3" s="507"/>
      <c r="C3" s="507"/>
    </row>
    <row r="4" spans="1:3">
      <c r="A4" s="62" t="s">
        <v>571</v>
      </c>
      <c r="B4" s="63"/>
      <c r="C4" s="63"/>
    </row>
    <row r="5" spans="1:3">
      <c r="A5" s="64"/>
      <c r="B5" s="63"/>
      <c r="C5" s="63"/>
    </row>
    <row r="6" spans="1:3">
      <c r="A6" s="65" t="s">
        <v>578</v>
      </c>
      <c r="B6" s="66"/>
      <c r="C6" s="66"/>
    </row>
    <row r="7" spans="1:3">
      <c r="A7" s="65"/>
      <c r="B7" s="66"/>
      <c r="C7" s="66"/>
    </row>
    <row r="8" spans="1:3">
      <c r="A8" s="65"/>
      <c r="B8" s="66"/>
      <c r="C8" s="66"/>
    </row>
    <row r="9" spans="1:3">
      <c r="A9" s="65"/>
      <c r="B9" s="66"/>
      <c r="C9" s="66"/>
    </row>
    <row r="10" spans="1:3">
      <c r="A10" s="65"/>
      <c r="B10" s="66"/>
      <c r="C10" s="66"/>
    </row>
    <row r="11" spans="1:3" ht="10.5">
      <c r="A11" s="67" t="s">
        <v>579</v>
      </c>
      <c r="B11" s="68">
        <f>SUM(B4:B10)</f>
        <v>0</v>
      </c>
      <c r="C11" s="68">
        <f>SUM(C4:C10)</f>
        <v>0</v>
      </c>
    </row>
    <row r="12" spans="1:3" ht="10.5">
      <c r="A12" s="69"/>
      <c r="B12" s="70"/>
      <c r="C12" s="70"/>
    </row>
    <row r="13" spans="1:3" ht="15" customHeight="1">
      <c r="A13" s="508" t="s">
        <v>573</v>
      </c>
      <c r="B13" s="508"/>
      <c r="C13" s="508"/>
    </row>
    <row r="14" spans="1:3">
      <c r="A14" s="65" t="s">
        <v>574</v>
      </c>
      <c r="B14" s="66"/>
      <c r="C14" s="66"/>
    </row>
    <row r="15" spans="1:3" ht="10.5">
      <c r="A15" s="71"/>
      <c r="B15" s="66"/>
      <c r="C15" s="66"/>
    </row>
    <row r="16" spans="1:3" ht="10.5">
      <c r="A16" s="71"/>
      <c r="B16" s="66"/>
      <c r="C16" s="66"/>
    </row>
    <row r="17" spans="1:3" ht="10.5">
      <c r="A17" s="71"/>
      <c r="B17" s="66"/>
      <c r="C17" s="66"/>
    </row>
    <row r="18" spans="1:3" ht="10.5">
      <c r="A18" s="71"/>
      <c r="B18" s="66"/>
      <c r="C18" s="66"/>
    </row>
    <row r="19" spans="1:3" ht="10.5">
      <c r="A19" s="71"/>
      <c r="B19" s="66"/>
      <c r="C19" s="66"/>
    </row>
    <row r="20" spans="1:3" ht="10.5">
      <c r="A20" s="71"/>
      <c r="B20" s="66"/>
      <c r="C20" s="66"/>
    </row>
    <row r="21" spans="1:3" ht="10.5">
      <c r="A21" s="67" t="s">
        <v>580</v>
      </c>
      <c r="B21" s="68">
        <f>SUM(B14:B20)</f>
        <v>0</v>
      </c>
      <c r="C21" s="68">
        <f>SUM(C14:C20)</f>
        <v>0</v>
      </c>
    </row>
    <row r="22" spans="1:3" ht="10.5">
      <c r="A22" s="69"/>
      <c r="B22" s="72"/>
      <c r="C22" s="72"/>
    </row>
    <row r="23" spans="1:3" ht="10.5">
      <c r="A23" s="67" t="s">
        <v>576</v>
      </c>
      <c r="B23" s="68">
        <f>B21+B11</f>
        <v>0</v>
      </c>
      <c r="C23" s="68">
        <f>C21+C11</f>
        <v>0</v>
      </c>
    </row>
    <row r="24" spans="1:3">
      <c r="B24" s="73"/>
      <c r="C24" s="73"/>
    </row>
    <row r="25" spans="1:3">
      <c r="A25" s="74" t="s">
        <v>480</v>
      </c>
    </row>
  </sheetData>
  <sheetProtection formatCells="0" formatColumns="0" formatRows="0" insertRows="0" deleteRows="0"/>
  <mergeCells count="3">
    <mergeCell ref="A1:C1"/>
    <mergeCell ref="A3:C3"/>
    <mergeCell ref="A13:C13"/>
  </mergeCells>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E58" sqref="E58:E63"/>
    </sheetView>
  </sheetViews>
  <sheetFormatPr baseColWidth="10" defaultColWidth="11.453125" defaultRowHeight="10"/>
  <cols>
    <col min="1" max="1" width="62.453125" style="41" customWidth="1"/>
    <col min="2" max="2" width="15.6328125" style="41" customWidth="1"/>
    <col min="3" max="3" width="18.6328125" style="41" customWidth="1"/>
    <col min="4" max="4" width="15.6328125" style="41" customWidth="1"/>
    <col min="5" max="7" width="15.6328125" style="42" customWidth="1"/>
    <col min="8" max="16384" width="11.453125" style="41"/>
  </cols>
  <sheetData>
    <row r="1" spans="1:8" ht="50.15" customHeight="1">
      <c r="A1" s="493" t="s">
        <v>581</v>
      </c>
      <c r="B1" s="493"/>
      <c r="C1" s="493"/>
      <c r="D1" s="493"/>
      <c r="E1" s="493"/>
      <c r="F1" s="493"/>
      <c r="G1" s="494"/>
    </row>
    <row r="2" spans="1:8" ht="15" customHeight="1">
      <c r="A2" s="509" t="s">
        <v>270</v>
      </c>
      <c r="B2" s="493" t="s">
        <v>452</v>
      </c>
      <c r="C2" s="493"/>
      <c r="D2" s="493"/>
      <c r="E2" s="493"/>
      <c r="F2" s="493"/>
      <c r="G2" s="495" t="s">
        <v>453</v>
      </c>
    </row>
    <row r="3" spans="1:8" ht="24.9" customHeight="1">
      <c r="A3" s="510"/>
      <c r="B3" s="45" t="s">
        <v>209</v>
      </c>
      <c r="C3" s="46" t="s">
        <v>426</v>
      </c>
      <c r="D3" s="46" t="s">
        <v>427</v>
      </c>
      <c r="E3" s="46" t="s">
        <v>202</v>
      </c>
      <c r="F3" s="47" t="s">
        <v>216</v>
      </c>
      <c r="G3" s="496"/>
    </row>
    <row r="4" spans="1:8" ht="10.5">
      <c r="A4" s="48"/>
      <c r="B4" s="49"/>
      <c r="C4" s="49"/>
      <c r="D4" s="49"/>
      <c r="E4" s="49"/>
      <c r="F4" s="49"/>
      <c r="G4" s="49"/>
    </row>
    <row r="5" spans="1:8" ht="10.5">
      <c r="A5" s="50" t="s">
        <v>582</v>
      </c>
      <c r="B5" s="51"/>
      <c r="C5" s="51"/>
      <c r="D5" s="51"/>
      <c r="E5" s="51"/>
      <c r="F5" s="51"/>
      <c r="G5" s="51"/>
    </row>
    <row r="6" spans="1:8" ht="20" customHeight="1">
      <c r="A6" s="52" t="s">
        <v>583</v>
      </c>
      <c r="B6" s="53">
        <f>SUM(B7:B8)</f>
        <v>0</v>
      </c>
      <c r="C6" s="53">
        <f t="shared" ref="C6:G6" si="0">SUM(C7:C8)</f>
        <v>0</v>
      </c>
      <c r="D6" s="53">
        <f t="shared" si="0"/>
        <v>0</v>
      </c>
      <c r="E6" s="53">
        <f t="shared" si="0"/>
        <v>0</v>
      </c>
      <c r="F6" s="53">
        <f t="shared" si="0"/>
        <v>0</v>
      </c>
      <c r="G6" s="53">
        <f t="shared" si="0"/>
        <v>0</v>
      </c>
      <c r="H6" s="54"/>
    </row>
    <row r="7" spans="1:8" ht="10" customHeight="1">
      <c r="A7" s="55" t="s">
        <v>584</v>
      </c>
      <c r="B7" s="56">
        <v>0</v>
      </c>
      <c r="C7" s="56">
        <v>0</v>
      </c>
      <c r="D7" s="57">
        <f>B7+C7</f>
        <v>0</v>
      </c>
      <c r="E7" s="56">
        <v>0</v>
      </c>
      <c r="F7" s="56">
        <v>0</v>
      </c>
      <c r="G7" s="57">
        <f>D7-E7</f>
        <v>0</v>
      </c>
      <c r="H7" s="54" t="s">
        <v>585</v>
      </c>
    </row>
    <row r="8" spans="1:8" ht="14" customHeight="1">
      <c r="A8" s="55" t="s">
        <v>586</v>
      </c>
      <c r="B8" s="56">
        <v>0</v>
      </c>
      <c r="C8" s="56">
        <v>0</v>
      </c>
      <c r="D8" s="57">
        <f t="shared" ref="D8:D35" si="1">B8+C8</f>
        <v>0</v>
      </c>
      <c r="E8" s="56">
        <v>0</v>
      </c>
      <c r="F8" s="56">
        <v>0</v>
      </c>
      <c r="G8" s="57">
        <f t="shared" ref="G8:G35" si="2">D8-E8</f>
        <v>0</v>
      </c>
      <c r="H8" s="54" t="s">
        <v>587</v>
      </c>
    </row>
    <row r="9" spans="1:8" ht="10.5" customHeight="1">
      <c r="A9" s="52" t="s">
        <v>588</v>
      </c>
      <c r="B9" s="53">
        <f>SUM(B10:B12)</f>
        <v>0</v>
      </c>
      <c r="C9" s="53">
        <f t="shared" ref="C9:G9" si="3">SUM(C10:C12)</f>
        <v>0</v>
      </c>
      <c r="D9" s="53">
        <f t="shared" si="3"/>
        <v>0</v>
      </c>
      <c r="E9" s="53">
        <f t="shared" si="3"/>
        <v>0</v>
      </c>
      <c r="F9" s="53">
        <f t="shared" si="3"/>
        <v>0</v>
      </c>
      <c r="G9" s="53">
        <f t="shared" si="3"/>
        <v>0</v>
      </c>
      <c r="H9" s="54">
        <v>0</v>
      </c>
    </row>
    <row r="10" spans="1:8" ht="10" customHeight="1">
      <c r="A10" s="55" t="s">
        <v>589</v>
      </c>
      <c r="B10" s="56">
        <v>0</v>
      </c>
      <c r="C10" s="56">
        <v>0</v>
      </c>
      <c r="D10" s="57">
        <f t="shared" si="1"/>
        <v>0</v>
      </c>
      <c r="E10" s="56">
        <v>0</v>
      </c>
      <c r="F10" s="56">
        <v>0</v>
      </c>
      <c r="G10" s="57">
        <f t="shared" si="2"/>
        <v>0</v>
      </c>
      <c r="H10" s="54" t="s">
        <v>590</v>
      </c>
    </row>
    <row r="11" spans="1:8" ht="10" customHeight="1">
      <c r="A11" s="55" t="s">
        <v>591</v>
      </c>
      <c r="B11" s="56">
        <v>0</v>
      </c>
      <c r="C11" s="56">
        <v>0</v>
      </c>
      <c r="D11" s="57">
        <f t="shared" si="1"/>
        <v>0</v>
      </c>
      <c r="E11" s="56">
        <v>0</v>
      </c>
      <c r="F11" s="56">
        <v>0</v>
      </c>
      <c r="G11" s="57">
        <f t="shared" si="2"/>
        <v>0</v>
      </c>
      <c r="H11" s="54" t="s">
        <v>592</v>
      </c>
    </row>
    <row r="12" spans="1:8" ht="10" customHeight="1">
      <c r="A12" s="55" t="s">
        <v>593</v>
      </c>
      <c r="B12" s="56">
        <v>0</v>
      </c>
      <c r="C12" s="56">
        <v>0</v>
      </c>
      <c r="D12" s="57">
        <f t="shared" si="1"/>
        <v>0</v>
      </c>
      <c r="E12" s="56">
        <v>0</v>
      </c>
      <c r="F12" s="56">
        <v>0</v>
      </c>
      <c r="G12" s="57">
        <f t="shared" si="2"/>
        <v>0</v>
      </c>
      <c r="H12" s="54" t="s">
        <v>594</v>
      </c>
    </row>
    <row r="13" spans="1:8" ht="10.5">
      <c r="A13" s="52" t="s">
        <v>595</v>
      </c>
      <c r="B13" s="53">
        <f>+SUM(B14:B20)</f>
        <v>0</v>
      </c>
      <c r="C13" s="53">
        <f t="shared" ref="C13:G13" si="4">+SUM(C14:C20)</f>
        <v>0</v>
      </c>
      <c r="D13" s="53">
        <f t="shared" si="4"/>
        <v>0</v>
      </c>
      <c r="E13" s="53">
        <f t="shared" si="4"/>
        <v>0</v>
      </c>
      <c r="F13" s="53">
        <f t="shared" si="4"/>
        <v>0</v>
      </c>
      <c r="G13" s="53">
        <f t="shared" si="4"/>
        <v>0</v>
      </c>
      <c r="H13" s="54">
        <v>0</v>
      </c>
    </row>
    <row r="14" spans="1:8" ht="10" customHeight="1">
      <c r="A14" s="55" t="s">
        <v>596</v>
      </c>
      <c r="B14" s="56">
        <v>0</v>
      </c>
      <c r="C14" s="56">
        <v>0</v>
      </c>
      <c r="D14" s="57">
        <f t="shared" si="1"/>
        <v>0</v>
      </c>
      <c r="E14" s="56">
        <v>0</v>
      </c>
      <c r="F14" s="56">
        <v>0</v>
      </c>
      <c r="G14" s="57">
        <f t="shared" si="2"/>
        <v>0</v>
      </c>
      <c r="H14" s="54" t="s">
        <v>597</v>
      </c>
    </row>
    <row r="15" spans="1:8" ht="10" customHeight="1">
      <c r="A15" s="55" t="s">
        <v>598</v>
      </c>
      <c r="B15" s="56">
        <v>0</v>
      </c>
      <c r="C15" s="56">
        <v>0</v>
      </c>
      <c r="D15" s="57">
        <f t="shared" si="1"/>
        <v>0</v>
      </c>
      <c r="E15" s="56">
        <v>0</v>
      </c>
      <c r="F15" s="56">
        <v>0</v>
      </c>
      <c r="G15" s="57">
        <f t="shared" si="2"/>
        <v>0</v>
      </c>
      <c r="H15" s="54" t="s">
        <v>599</v>
      </c>
    </row>
    <row r="16" spans="1:8">
      <c r="A16" s="55" t="s">
        <v>600</v>
      </c>
      <c r="B16" s="56">
        <v>0</v>
      </c>
      <c r="C16" s="56">
        <v>0</v>
      </c>
      <c r="D16" s="57">
        <f t="shared" si="1"/>
        <v>0</v>
      </c>
      <c r="E16" s="56">
        <v>0</v>
      </c>
      <c r="F16" s="56">
        <v>0</v>
      </c>
      <c r="G16" s="57">
        <f t="shared" si="2"/>
        <v>0</v>
      </c>
      <c r="H16" s="54" t="s">
        <v>601</v>
      </c>
    </row>
    <row r="17" spans="1:8">
      <c r="A17" s="55" t="s">
        <v>602</v>
      </c>
      <c r="B17" s="56">
        <v>0</v>
      </c>
      <c r="C17" s="56">
        <v>0</v>
      </c>
      <c r="D17" s="57">
        <f t="shared" si="1"/>
        <v>0</v>
      </c>
      <c r="E17" s="56">
        <v>0</v>
      </c>
      <c r="F17" s="56">
        <v>0</v>
      </c>
      <c r="G17" s="57">
        <f t="shared" si="2"/>
        <v>0</v>
      </c>
      <c r="H17" s="54" t="s">
        <v>603</v>
      </c>
    </row>
    <row r="18" spans="1:8" ht="10.5" customHeight="1">
      <c r="A18" s="55" t="s">
        <v>604</v>
      </c>
      <c r="B18" s="56">
        <v>0</v>
      </c>
      <c r="C18" s="56">
        <v>0</v>
      </c>
      <c r="D18" s="57">
        <f t="shared" si="1"/>
        <v>0</v>
      </c>
      <c r="E18" s="56">
        <v>0</v>
      </c>
      <c r="F18" s="56">
        <v>0</v>
      </c>
      <c r="G18" s="57">
        <f t="shared" si="2"/>
        <v>0</v>
      </c>
      <c r="H18" s="54" t="s">
        <v>605</v>
      </c>
    </row>
    <row r="19" spans="1:8" ht="10" customHeight="1">
      <c r="A19" s="55" t="s">
        <v>606</v>
      </c>
      <c r="B19" s="56">
        <v>0</v>
      </c>
      <c r="C19" s="56">
        <v>0</v>
      </c>
      <c r="D19" s="57">
        <f t="shared" si="1"/>
        <v>0</v>
      </c>
      <c r="E19" s="56">
        <v>0</v>
      </c>
      <c r="F19" s="56">
        <v>0</v>
      </c>
      <c r="G19" s="57">
        <f t="shared" si="2"/>
        <v>0</v>
      </c>
      <c r="H19" s="54" t="s">
        <v>607</v>
      </c>
    </row>
    <row r="20" spans="1:8" ht="10" customHeight="1">
      <c r="A20" s="55" t="s">
        <v>608</v>
      </c>
      <c r="B20" s="56">
        <v>0</v>
      </c>
      <c r="C20" s="56">
        <v>0</v>
      </c>
      <c r="D20" s="57">
        <f t="shared" si="1"/>
        <v>0</v>
      </c>
      <c r="E20" s="56">
        <v>0</v>
      </c>
      <c r="F20" s="56">
        <v>0</v>
      </c>
      <c r="G20" s="57">
        <f t="shared" si="2"/>
        <v>0</v>
      </c>
      <c r="H20" s="54" t="s">
        <v>609</v>
      </c>
    </row>
    <row r="21" spans="1:8" ht="10.5">
      <c r="A21" s="52" t="s">
        <v>610</v>
      </c>
      <c r="B21" s="53">
        <f>+SUM(B22:B25)</f>
        <v>0</v>
      </c>
      <c r="C21" s="53">
        <f t="shared" ref="C21:G21" si="5">+SUM(C22:C25)</f>
        <v>0</v>
      </c>
      <c r="D21" s="53">
        <f t="shared" si="5"/>
        <v>0</v>
      </c>
      <c r="E21" s="53">
        <f t="shared" si="5"/>
        <v>0</v>
      </c>
      <c r="F21" s="53">
        <f t="shared" si="5"/>
        <v>0</v>
      </c>
      <c r="G21" s="53">
        <f t="shared" si="5"/>
        <v>0</v>
      </c>
      <c r="H21" s="54">
        <v>0</v>
      </c>
    </row>
    <row r="22" spans="1:8">
      <c r="A22" s="55" t="s">
        <v>611</v>
      </c>
      <c r="B22" s="56">
        <v>0</v>
      </c>
      <c r="C22" s="56">
        <v>0</v>
      </c>
      <c r="D22" s="57">
        <f t="shared" si="1"/>
        <v>0</v>
      </c>
      <c r="E22" s="56">
        <v>0</v>
      </c>
      <c r="F22" s="56">
        <v>0</v>
      </c>
      <c r="G22" s="57">
        <f t="shared" si="2"/>
        <v>0</v>
      </c>
      <c r="H22" s="54" t="s">
        <v>612</v>
      </c>
    </row>
    <row r="23" spans="1:8" ht="10" customHeight="1">
      <c r="A23" s="55" t="s">
        <v>613</v>
      </c>
      <c r="B23" s="56">
        <v>0</v>
      </c>
      <c r="C23" s="56">
        <v>0</v>
      </c>
      <c r="D23" s="57">
        <f t="shared" si="1"/>
        <v>0</v>
      </c>
      <c r="E23" s="56">
        <v>0</v>
      </c>
      <c r="F23" s="56">
        <v>0</v>
      </c>
      <c r="G23" s="57">
        <f t="shared" si="2"/>
        <v>0</v>
      </c>
      <c r="H23" s="54" t="s">
        <v>614</v>
      </c>
    </row>
    <row r="24" spans="1:8">
      <c r="A24" s="55" t="s">
        <v>615</v>
      </c>
      <c r="B24" s="56">
        <v>0</v>
      </c>
      <c r="C24" s="56">
        <v>0</v>
      </c>
      <c r="D24" s="57">
        <f t="shared" si="1"/>
        <v>0</v>
      </c>
      <c r="E24" s="56">
        <v>0</v>
      </c>
      <c r="F24" s="56">
        <v>0</v>
      </c>
      <c r="G24" s="57">
        <f t="shared" si="2"/>
        <v>0</v>
      </c>
      <c r="H24" s="54" t="s">
        <v>616</v>
      </c>
    </row>
    <row r="25" spans="1:8">
      <c r="A25" s="55" t="s">
        <v>617</v>
      </c>
      <c r="B25" s="56">
        <v>0</v>
      </c>
      <c r="C25" s="56">
        <v>0</v>
      </c>
      <c r="D25" s="57">
        <f t="shared" si="1"/>
        <v>0</v>
      </c>
      <c r="E25" s="56">
        <v>0</v>
      </c>
      <c r="F25" s="56">
        <v>0</v>
      </c>
      <c r="G25" s="57">
        <f t="shared" si="2"/>
        <v>0</v>
      </c>
      <c r="H25" s="54" t="s">
        <v>618</v>
      </c>
    </row>
    <row r="26" spans="1:8" ht="10" customHeight="1">
      <c r="A26" s="52" t="s">
        <v>619</v>
      </c>
      <c r="B26" s="53">
        <f>+SUM(B27:B35)</f>
        <v>0</v>
      </c>
      <c r="C26" s="53">
        <f t="shared" ref="C26:G26" si="6">+SUM(C27:C35)</f>
        <v>0</v>
      </c>
      <c r="D26" s="53">
        <f t="shared" si="6"/>
        <v>0</v>
      </c>
      <c r="E26" s="53">
        <f t="shared" si="6"/>
        <v>0</v>
      </c>
      <c r="F26" s="53">
        <f t="shared" si="6"/>
        <v>0</v>
      </c>
      <c r="G26" s="53">
        <f t="shared" si="6"/>
        <v>0</v>
      </c>
      <c r="H26" s="54">
        <v>0</v>
      </c>
    </row>
    <row r="27" spans="1:8" ht="10" customHeight="1">
      <c r="A27" s="55" t="s">
        <v>620</v>
      </c>
      <c r="B27" s="56">
        <v>0</v>
      </c>
      <c r="C27" s="56">
        <v>0</v>
      </c>
      <c r="D27" s="57">
        <f t="shared" si="1"/>
        <v>0</v>
      </c>
      <c r="E27" s="56">
        <v>0</v>
      </c>
      <c r="F27" s="56">
        <v>0</v>
      </c>
      <c r="G27" s="57">
        <f t="shared" si="2"/>
        <v>0</v>
      </c>
      <c r="H27" s="54" t="s">
        <v>621</v>
      </c>
    </row>
    <row r="28" spans="1:8" ht="10" customHeight="1">
      <c r="A28" s="55" t="s">
        <v>622</v>
      </c>
      <c r="B28" s="56">
        <v>0</v>
      </c>
      <c r="C28" s="56">
        <v>0</v>
      </c>
      <c r="D28" s="57">
        <f t="shared" si="1"/>
        <v>0</v>
      </c>
      <c r="E28" s="56">
        <v>0</v>
      </c>
      <c r="F28" s="56">
        <v>0</v>
      </c>
      <c r="G28" s="57">
        <f t="shared" si="2"/>
        <v>0</v>
      </c>
      <c r="H28" s="54" t="s">
        <v>623</v>
      </c>
    </row>
    <row r="29" spans="1:8" ht="10" customHeight="1">
      <c r="A29" s="55" t="s">
        <v>624</v>
      </c>
      <c r="B29" s="56">
        <v>0</v>
      </c>
      <c r="C29" s="56">
        <v>0</v>
      </c>
      <c r="D29" s="57">
        <f t="shared" si="1"/>
        <v>0</v>
      </c>
      <c r="E29" s="56">
        <v>0</v>
      </c>
      <c r="F29" s="56">
        <v>0</v>
      </c>
      <c r="G29" s="57">
        <f t="shared" si="2"/>
        <v>0</v>
      </c>
      <c r="H29" s="54" t="s">
        <v>625</v>
      </c>
    </row>
    <row r="30" spans="1:8" ht="10.5" customHeight="1">
      <c r="A30" s="55" t="s">
        <v>626</v>
      </c>
      <c r="B30" s="56">
        <v>0</v>
      </c>
      <c r="C30" s="56">
        <v>0</v>
      </c>
      <c r="D30" s="57">
        <f t="shared" si="1"/>
        <v>0</v>
      </c>
      <c r="E30" s="56">
        <v>0</v>
      </c>
      <c r="F30" s="56">
        <v>0</v>
      </c>
      <c r="G30" s="57">
        <f t="shared" si="2"/>
        <v>0</v>
      </c>
      <c r="H30" s="54" t="s">
        <v>627</v>
      </c>
    </row>
    <row r="31" spans="1:8">
      <c r="A31" s="55" t="s">
        <v>628</v>
      </c>
      <c r="B31" s="56">
        <v>0</v>
      </c>
      <c r="C31" s="56">
        <v>0</v>
      </c>
      <c r="D31" s="57">
        <f t="shared" si="1"/>
        <v>0</v>
      </c>
      <c r="E31" s="56">
        <v>0</v>
      </c>
      <c r="F31" s="56">
        <v>0</v>
      </c>
      <c r="G31" s="57">
        <f t="shared" si="2"/>
        <v>0</v>
      </c>
      <c r="H31" s="54" t="s">
        <v>629</v>
      </c>
    </row>
    <row r="32" spans="1:8" ht="14" customHeight="1">
      <c r="A32" s="55" t="s">
        <v>630</v>
      </c>
      <c r="B32" s="56">
        <v>0</v>
      </c>
      <c r="C32" s="56">
        <v>0</v>
      </c>
      <c r="D32" s="57">
        <f t="shared" si="1"/>
        <v>0</v>
      </c>
      <c r="E32" s="56">
        <v>0</v>
      </c>
      <c r="F32" s="56">
        <v>0</v>
      </c>
      <c r="G32" s="57">
        <f t="shared" si="2"/>
        <v>0</v>
      </c>
      <c r="H32" s="54" t="s">
        <v>631</v>
      </c>
    </row>
    <row r="33" spans="1:8" ht="10.5" customHeight="1">
      <c r="A33" s="55" t="s">
        <v>632</v>
      </c>
      <c r="B33" s="56">
        <v>0</v>
      </c>
      <c r="C33" s="56">
        <v>0</v>
      </c>
      <c r="D33" s="57">
        <f t="shared" si="1"/>
        <v>0</v>
      </c>
      <c r="E33" s="56">
        <v>0</v>
      </c>
      <c r="F33" s="56">
        <v>0</v>
      </c>
      <c r="G33" s="57">
        <f t="shared" si="2"/>
        <v>0</v>
      </c>
      <c r="H33" s="54" t="s">
        <v>633</v>
      </c>
    </row>
    <row r="34" spans="1:8" ht="10.5" customHeight="1">
      <c r="A34" s="55" t="s">
        <v>634</v>
      </c>
      <c r="B34" s="56">
        <v>0</v>
      </c>
      <c r="C34" s="56">
        <v>0</v>
      </c>
      <c r="D34" s="57">
        <f t="shared" si="1"/>
        <v>0</v>
      </c>
      <c r="E34" s="56">
        <v>0</v>
      </c>
      <c r="F34" s="56">
        <v>0</v>
      </c>
      <c r="G34" s="57">
        <f t="shared" si="2"/>
        <v>0</v>
      </c>
      <c r="H34" s="54" t="s">
        <v>635</v>
      </c>
    </row>
    <row r="35" spans="1:8" ht="10.5" customHeight="1">
      <c r="A35" s="55" t="s">
        <v>636</v>
      </c>
      <c r="B35" s="56">
        <v>0</v>
      </c>
      <c r="C35" s="56">
        <v>0</v>
      </c>
      <c r="D35" s="57">
        <f t="shared" si="1"/>
        <v>0</v>
      </c>
      <c r="E35" s="56">
        <v>0</v>
      </c>
      <c r="F35" s="56">
        <v>0</v>
      </c>
      <c r="G35" s="57">
        <f t="shared" si="2"/>
        <v>0</v>
      </c>
      <c r="H35" s="54" t="s">
        <v>637</v>
      </c>
    </row>
    <row r="36" spans="1:8" ht="13.5" customHeight="1">
      <c r="A36" s="55"/>
      <c r="B36" s="56"/>
      <c r="C36" s="56"/>
      <c r="D36" s="56"/>
      <c r="E36" s="56"/>
      <c r="F36" s="56"/>
      <c r="G36" s="56"/>
      <c r="H36" s="54"/>
    </row>
    <row r="37" spans="1:8" ht="12">
      <c r="A37" s="58" t="s">
        <v>467</v>
      </c>
      <c r="B37" s="59">
        <f>B6+B9+B13+B21+B26</f>
        <v>0</v>
      </c>
      <c r="C37" s="59">
        <f t="shared" ref="C37:G37" si="7">C6+C9+C13+C21+C26</f>
        <v>0</v>
      </c>
      <c r="D37" s="59">
        <f t="shared" si="7"/>
        <v>0</v>
      </c>
      <c r="E37" s="59">
        <f t="shared" si="7"/>
        <v>0</v>
      </c>
      <c r="F37" s="59">
        <f t="shared" si="7"/>
        <v>0</v>
      </c>
      <c r="G37" s="59">
        <f t="shared" si="7"/>
        <v>0</v>
      </c>
    </row>
    <row r="38" spans="1:8">
      <c r="A38" s="1"/>
    </row>
    <row r="39" spans="1:8" ht="14.5">
      <c r="A39" s="1" t="s">
        <v>480</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B2:F2"/>
    <mergeCell ref="A2:A3"/>
    <mergeCell ref="G2:G3"/>
  </mergeCells>
  <pageMargins left="0.70866141732283505" right="0.70866141732283505" top="0.74803149606299202" bottom="0.74803149606299202" header="0.31496062992126" footer="0.31496062992126"/>
  <pageSetup scale="74"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zoomScaleNormal="81" workbookViewId="0">
      <selection activeCell="E21" sqref="E21"/>
    </sheetView>
  </sheetViews>
  <sheetFormatPr baseColWidth="10" defaultColWidth="9.08984375" defaultRowHeight="10"/>
  <cols>
    <col min="1" max="1" width="10" style="20" customWidth="1"/>
    <col min="2" max="2" width="68.54296875" style="20" customWidth="1"/>
    <col min="3" max="3" width="17.453125" style="20" customWidth="1"/>
    <col min="4" max="5" width="23.6328125" style="20" customWidth="1"/>
    <col min="6" max="6" width="19.36328125" style="20" customWidth="1"/>
    <col min="7" max="7" width="20.54296875" style="20" customWidth="1"/>
    <col min="8" max="10" width="20.36328125" style="20" customWidth="1"/>
    <col min="11" max="16384" width="9.08984375" style="20"/>
  </cols>
  <sheetData>
    <row r="1" spans="1:10" ht="18.899999999999999" customHeight="1">
      <c r="A1" s="511" t="s">
        <v>188</v>
      </c>
      <c r="B1" s="512"/>
      <c r="C1" s="512"/>
      <c r="D1" s="512"/>
      <c r="E1" s="512"/>
      <c r="F1" s="512"/>
      <c r="G1" s="21" t="s">
        <v>1</v>
      </c>
      <c r="H1" s="22">
        <v>2025</v>
      </c>
    </row>
    <row r="2" spans="1:10" ht="18.899999999999999" customHeight="1">
      <c r="A2" s="511" t="s">
        <v>638</v>
      </c>
      <c r="B2" s="512"/>
      <c r="C2" s="512"/>
      <c r="D2" s="512"/>
      <c r="E2" s="512"/>
      <c r="F2" s="512"/>
      <c r="G2" s="21" t="s">
        <v>3</v>
      </c>
      <c r="H2" s="22" t="s">
        <v>4</v>
      </c>
    </row>
    <row r="3" spans="1:10" ht="18.899999999999999" customHeight="1">
      <c r="A3" s="513" t="s">
        <v>639</v>
      </c>
      <c r="B3" s="514"/>
      <c r="C3" s="514"/>
      <c r="D3" s="514"/>
      <c r="E3" s="514"/>
      <c r="F3" s="514"/>
      <c r="G3" s="21" t="s">
        <v>6</v>
      </c>
      <c r="H3" s="22">
        <v>1</v>
      </c>
    </row>
    <row r="4" spans="1:10" ht="10.5">
      <c r="A4" s="513" t="s">
        <v>640</v>
      </c>
      <c r="B4" s="514"/>
      <c r="C4" s="514"/>
      <c r="D4" s="514"/>
      <c r="E4" s="514"/>
      <c r="F4" s="514"/>
      <c r="G4" s="23"/>
      <c r="H4" s="23"/>
    </row>
    <row r="5" spans="1:10" ht="10.5">
      <c r="A5" s="24" t="s">
        <v>641</v>
      </c>
      <c r="B5" s="25"/>
      <c r="C5" s="25"/>
      <c r="D5" s="25"/>
      <c r="E5" s="25"/>
      <c r="F5" s="25"/>
      <c r="G5" s="25"/>
      <c r="H5" s="25"/>
    </row>
    <row r="8" spans="1:10" ht="10.5">
      <c r="A8" s="26" t="s">
        <v>642</v>
      </c>
      <c r="B8" s="26" t="s">
        <v>270</v>
      </c>
      <c r="C8" s="26" t="s">
        <v>397</v>
      </c>
      <c r="D8" s="26" t="s">
        <v>643</v>
      </c>
      <c r="E8" s="26" t="s">
        <v>644</v>
      </c>
      <c r="F8" s="26" t="s">
        <v>400</v>
      </c>
      <c r="G8" s="26" t="s">
        <v>645</v>
      </c>
      <c r="H8" s="26" t="s">
        <v>646</v>
      </c>
      <c r="I8" s="26" t="s">
        <v>647</v>
      </c>
      <c r="J8" s="26" t="s">
        <v>648</v>
      </c>
    </row>
    <row r="9" spans="1:10" s="19" customFormat="1" ht="10.5">
      <c r="A9" s="27">
        <v>7000</v>
      </c>
      <c r="B9" s="19" t="s">
        <v>649</v>
      </c>
    </row>
    <row r="10" spans="1:10">
      <c r="A10" s="20">
        <v>7110</v>
      </c>
      <c r="B10" s="20" t="s">
        <v>645</v>
      </c>
      <c r="C10" s="28">
        <v>0</v>
      </c>
      <c r="D10" s="28">
        <v>0</v>
      </c>
      <c r="E10" s="28">
        <v>0</v>
      </c>
      <c r="F10" s="28">
        <f>C10+D10+E10</f>
        <v>0</v>
      </c>
      <c r="G10" s="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c r="A11" s="20">
        <v>7120</v>
      </c>
      <c r="B11" s="20" t="s">
        <v>650</v>
      </c>
      <c r="C11" s="28">
        <v>0</v>
      </c>
      <c r="D11" s="28">
        <v>0</v>
      </c>
      <c r="E11" s="28">
        <v>0</v>
      </c>
      <c r="F11" s="28">
        <f t="shared" ref="F11:F35" si="0">C11+D11+E11</f>
        <v>0</v>
      </c>
    </row>
    <row r="12" spans="1:10">
      <c r="A12" s="20">
        <v>7130</v>
      </c>
      <c r="B12" s="20" t="s">
        <v>651</v>
      </c>
      <c r="C12" s="28">
        <v>0</v>
      </c>
      <c r="D12" s="28">
        <v>0</v>
      </c>
      <c r="E12" s="28">
        <v>0</v>
      </c>
      <c r="F12" s="28">
        <f t="shared" si="0"/>
        <v>0</v>
      </c>
    </row>
    <row r="13" spans="1:10">
      <c r="A13" s="20">
        <v>7140</v>
      </c>
      <c r="B13" s="20" t="s">
        <v>652</v>
      </c>
      <c r="C13" s="28">
        <v>0</v>
      </c>
      <c r="D13" s="28">
        <v>0</v>
      </c>
      <c r="E13" s="28">
        <v>0</v>
      </c>
      <c r="F13" s="28">
        <f t="shared" si="0"/>
        <v>0</v>
      </c>
    </row>
    <row r="14" spans="1:10">
      <c r="A14" s="20">
        <v>7150</v>
      </c>
      <c r="B14" s="20" t="s">
        <v>653</v>
      </c>
      <c r="C14" s="28">
        <v>0</v>
      </c>
      <c r="D14" s="28">
        <v>0</v>
      </c>
      <c r="E14" s="28">
        <v>0</v>
      </c>
      <c r="F14" s="28">
        <f t="shared" si="0"/>
        <v>0</v>
      </c>
    </row>
    <row r="15" spans="1:10">
      <c r="A15" s="20">
        <v>7160</v>
      </c>
      <c r="B15" s="20" t="s">
        <v>654</v>
      </c>
      <c r="C15" s="28">
        <v>0</v>
      </c>
      <c r="D15" s="28">
        <v>0</v>
      </c>
      <c r="E15" s="28">
        <v>0</v>
      </c>
      <c r="F15" s="28">
        <f t="shared" si="0"/>
        <v>0</v>
      </c>
    </row>
    <row r="16" spans="1:10">
      <c r="A16" s="20">
        <v>7210</v>
      </c>
      <c r="B16" s="20" t="s">
        <v>655</v>
      </c>
      <c r="C16" s="28">
        <v>0</v>
      </c>
      <c r="D16" s="28">
        <v>0</v>
      </c>
      <c r="E16" s="28">
        <v>0</v>
      </c>
      <c r="F16" s="28">
        <f t="shared" si="0"/>
        <v>0</v>
      </c>
    </row>
    <row r="17" spans="1:6">
      <c r="A17" s="20">
        <v>7220</v>
      </c>
      <c r="B17" s="20" t="s">
        <v>656</v>
      </c>
      <c r="C17" s="28">
        <v>0</v>
      </c>
      <c r="D17" s="28">
        <v>0</v>
      </c>
      <c r="E17" s="28">
        <v>0</v>
      </c>
      <c r="F17" s="28">
        <f t="shared" si="0"/>
        <v>0</v>
      </c>
    </row>
    <row r="18" spans="1:6">
      <c r="A18" s="20">
        <v>7230</v>
      </c>
      <c r="B18" s="20" t="s">
        <v>657</v>
      </c>
      <c r="C18" s="28">
        <v>0</v>
      </c>
      <c r="D18" s="28">
        <v>0</v>
      </c>
      <c r="E18" s="28">
        <v>0</v>
      </c>
      <c r="F18" s="28">
        <f t="shared" si="0"/>
        <v>0</v>
      </c>
    </row>
    <row r="19" spans="1:6">
      <c r="A19" s="20">
        <v>7240</v>
      </c>
      <c r="B19" s="20" t="s">
        <v>658</v>
      </c>
      <c r="C19" s="28">
        <v>0</v>
      </c>
      <c r="D19" s="28">
        <v>0</v>
      </c>
      <c r="E19" s="28">
        <v>0</v>
      </c>
      <c r="F19" s="28">
        <f t="shared" si="0"/>
        <v>0</v>
      </c>
    </row>
    <row r="20" spans="1:6">
      <c r="A20" s="20">
        <v>7250</v>
      </c>
      <c r="B20" s="20" t="s">
        <v>659</v>
      </c>
      <c r="C20" s="28">
        <v>0</v>
      </c>
      <c r="D20" s="28">
        <v>0</v>
      </c>
      <c r="E20" s="28">
        <v>0</v>
      </c>
      <c r="F20" s="28">
        <f t="shared" si="0"/>
        <v>0</v>
      </c>
    </row>
    <row r="21" spans="1:6">
      <c r="A21" s="20">
        <v>7260</v>
      </c>
      <c r="B21" s="20" t="s">
        <v>660</v>
      </c>
      <c r="C21" s="28">
        <v>0</v>
      </c>
      <c r="D21" s="28">
        <v>0</v>
      </c>
      <c r="E21" s="28">
        <v>0</v>
      </c>
      <c r="F21" s="28">
        <f t="shared" si="0"/>
        <v>0</v>
      </c>
    </row>
    <row r="22" spans="1:6">
      <c r="A22" s="20">
        <v>7310</v>
      </c>
      <c r="B22" s="20" t="s">
        <v>661</v>
      </c>
      <c r="C22" s="28">
        <v>0</v>
      </c>
      <c r="D22" s="28">
        <v>0</v>
      </c>
      <c r="E22" s="28">
        <v>0</v>
      </c>
      <c r="F22" s="28">
        <f t="shared" si="0"/>
        <v>0</v>
      </c>
    </row>
    <row r="23" spans="1:6">
      <c r="A23" s="20">
        <v>7320</v>
      </c>
      <c r="B23" s="20" t="s">
        <v>662</v>
      </c>
      <c r="C23" s="28">
        <v>0</v>
      </c>
      <c r="D23" s="28">
        <v>0</v>
      </c>
      <c r="E23" s="28">
        <v>0</v>
      </c>
      <c r="F23" s="28">
        <f t="shared" si="0"/>
        <v>0</v>
      </c>
    </row>
    <row r="24" spans="1:6">
      <c r="A24" s="20">
        <v>7330</v>
      </c>
      <c r="B24" s="20" t="s">
        <v>663</v>
      </c>
      <c r="C24" s="28">
        <v>0</v>
      </c>
      <c r="D24" s="28">
        <v>0</v>
      </c>
      <c r="E24" s="28">
        <v>0</v>
      </c>
      <c r="F24" s="28">
        <f t="shared" si="0"/>
        <v>0</v>
      </c>
    </row>
    <row r="25" spans="1:6">
      <c r="A25" s="20">
        <v>7340</v>
      </c>
      <c r="B25" s="20" t="s">
        <v>664</v>
      </c>
      <c r="C25" s="28">
        <v>0</v>
      </c>
      <c r="D25" s="28">
        <v>0</v>
      </c>
      <c r="E25" s="28">
        <v>0</v>
      </c>
      <c r="F25" s="28">
        <f t="shared" si="0"/>
        <v>0</v>
      </c>
    </row>
    <row r="26" spans="1:6">
      <c r="A26" s="20">
        <v>7350</v>
      </c>
      <c r="B26" s="20" t="s">
        <v>665</v>
      </c>
      <c r="C26" s="28">
        <v>0</v>
      </c>
      <c r="D26" s="28">
        <v>0</v>
      </c>
      <c r="E26" s="28">
        <v>0</v>
      </c>
      <c r="F26" s="28">
        <f t="shared" si="0"/>
        <v>0</v>
      </c>
    </row>
    <row r="27" spans="1:6">
      <c r="A27" s="20">
        <v>7360</v>
      </c>
      <c r="B27" s="20" t="s">
        <v>666</v>
      </c>
      <c r="C27" s="28">
        <v>0</v>
      </c>
      <c r="D27" s="28">
        <v>0</v>
      </c>
      <c r="E27" s="28">
        <v>0</v>
      </c>
      <c r="F27" s="28">
        <f t="shared" si="0"/>
        <v>0</v>
      </c>
    </row>
    <row r="28" spans="1:6">
      <c r="A28" s="20">
        <v>7410</v>
      </c>
      <c r="B28" s="20" t="s">
        <v>667</v>
      </c>
      <c r="C28" s="28">
        <v>0</v>
      </c>
      <c r="D28" s="28">
        <v>0</v>
      </c>
      <c r="E28" s="28">
        <v>0</v>
      </c>
      <c r="F28" s="28">
        <f t="shared" si="0"/>
        <v>0</v>
      </c>
    </row>
    <row r="29" spans="1:6">
      <c r="A29" s="20">
        <v>7420</v>
      </c>
      <c r="B29" s="20" t="s">
        <v>668</v>
      </c>
      <c r="C29" s="28">
        <v>0</v>
      </c>
      <c r="D29" s="28">
        <v>0</v>
      </c>
      <c r="E29" s="28">
        <v>0</v>
      </c>
      <c r="F29" s="28">
        <f t="shared" si="0"/>
        <v>0</v>
      </c>
    </row>
    <row r="30" spans="1:6">
      <c r="A30" s="20">
        <v>7510</v>
      </c>
      <c r="B30" s="20" t="s">
        <v>669</v>
      </c>
      <c r="C30" s="28">
        <v>0</v>
      </c>
      <c r="D30" s="28">
        <v>0</v>
      </c>
      <c r="E30" s="28">
        <v>0</v>
      </c>
      <c r="F30" s="28">
        <f t="shared" si="0"/>
        <v>0</v>
      </c>
    </row>
    <row r="31" spans="1:6">
      <c r="A31" s="20">
        <v>7520</v>
      </c>
      <c r="B31" s="20" t="s">
        <v>670</v>
      </c>
      <c r="C31" s="28">
        <v>0</v>
      </c>
      <c r="D31" s="28">
        <v>0</v>
      </c>
      <c r="E31" s="28">
        <v>0</v>
      </c>
      <c r="F31" s="28">
        <f t="shared" si="0"/>
        <v>0</v>
      </c>
    </row>
    <row r="32" spans="1:6">
      <c r="A32" s="20">
        <v>7610</v>
      </c>
      <c r="B32" s="20" t="s">
        <v>671</v>
      </c>
      <c r="C32" s="28">
        <v>0</v>
      </c>
      <c r="D32" s="28">
        <v>0</v>
      </c>
      <c r="E32" s="28">
        <v>0</v>
      </c>
      <c r="F32" s="28">
        <f t="shared" si="0"/>
        <v>0</v>
      </c>
    </row>
    <row r="33" spans="1:6">
      <c r="A33" s="20">
        <v>7620</v>
      </c>
      <c r="B33" s="20" t="s">
        <v>672</v>
      </c>
      <c r="C33" s="28">
        <v>0</v>
      </c>
      <c r="D33" s="28">
        <v>0</v>
      </c>
      <c r="E33" s="28">
        <v>0</v>
      </c>
      <c r="F33" s="28">
        <f t="shared" si="0"/>
        <v>0</v>
      </c>
    </row>
    <row r="34" spans="1:6">
      <c r="A34" s="20">
        <v>7630</v>
      </c>
      <c r="B34" s="20" t="s">
        <v>673</v>
      </c>
      <c r="C34" s="28">
        <v>0</v>
      </c>
      <c r="D34" s="28">
        <v>0</v>
      </c>
      <c r="E34" s="28">
        <v>0</v>
      </c>
      <c r="F34" s="28">
        <f t="shared" si="0"/>
        <v>0</v>
      </c>
    </row>
    <row r="35" spans="1:6">
      <c r="A35" s="20">
        <v>7640</v>
      </c>
      <c r="B35" s="20" t="s">
        <v>674</v>
      </c>
      <c r="C35" s="28">
        <v>0</v>
      </c>
      <c r="D35" s="28">
        <v>0</v>
      </c>
      <c r="E35" s="28">
        <v>0</v>
      </c>
      <c r="F35" s="28">
        <f t="shared" si="0"/>
        <v>0</v>
      </c>
    </row>
    <row r="36" spans="1:6">
      <c r="C36" s="29"/>
      <c r="D36" s="29"/>
      <c r="E36" s="29"/>
      <c r="F36" s="29"/>
    </row>
    <row r="37" spans="1:6" s="19" customFormat="1" ht="10.5">
      <c r="A37" s="27">
        <v>8000</v>
      </c>
      <c r="B37" s="19" t="s">
        <v>675</v>
      </c>
    </row>
    <row r="38" spans="1:6">
      <c r="C38" s="29"/>
      <c r="D38" s="29"/>
      <c r="E38" s="29"/>
      <c r="F38" s="29"/>
    </row>
    <row r="39" spans="1:6" ht="10.5">
      <c r="B39" s="515" t="s">
        <v>676</v>
      </c>
      <c r="C39" s="515"/>
      <c r="D39" s="29"/>
      <c r="E39" s="29"/>
      <c r="F39" s="29"/>
    </row>
    <row r="40" spans="1:6" ht="10.5">
      <c r="B40" s="30" t="s">
        <v>270</v>
      </c>
      <c r="C40" s="31">
        <f>H1</f>
        <v>2025</v>
      </c>
      <c r="D40" s="29"/>
      <c r="E40" s="29"/>
      <c r="F40" s="29"/>
    </row>
    <row r="41" spans="1:6">
      <c r="A41" s="20">
        <v>8110</v>
      </c>
      <c r="B41" s="32" t="s">
        <v>677</v>
      </c>
      <c r="C41" s="33">
        <v>0</v>
      </c>
      <c r="D41" s="29"/>
      <c r="E41" s="29"/>
      <c r="F41" s="29"/>
    </row>
    <row r="42" spans="1:6">
      <c r="A42" s="20">
        <v>8120</v>
      </c>
      <c r="B42" s="32" t="s">
        <v>678</v>
      </c>
      <c r="C42" s="33">
        <v>0</v>
      </c>
      <c r="D42" s="29"/>
      <c r="E42" s="29"/>
      <c r="F42" s="29"/>
    </row>
    <row r="43" spans="1:6">
      <c r="A43" s="20">
        <v>8130</v>
      </c>
      <c r="B43" s="32" t="s">
        <v>679</v>
      </c>
      <c r="C43" s="33">
        <v>0</v>
      </c>
      <c r="D43" s="29"/>
      <c r="E43" s="29"/>
      <c r="F43" s="29"/>
    </row>
    <row r="44" spans="1:6">
      <c r="A44" s="20">
        <v>8140</v>
      </c>
      <c r="B44" s="32" t="s">
        <v>680</v>
      </c>
      <c r="C44" s="33">
        <v>0</v>
      </c>
      <c r="D44" s="29"/>
      <c r="E44" s="29"/>
      <c r="F44" s="29"/>
    </row>
    <row r="45" spans="1:6">
      <c r="A45" s="20">
        <v>8150</v>
      </c>
      <c r="B45" s="32" t="s">
        <v>681</v>
      </c>
      <c r="C45" s="33">
        <v>0</v>
      </c>
      <c r="D45" s="29"/>
      <c r="E45" s="29"/>
      <c r="F45" s="29"/>
    </row>
    <row r="46" spans="1:6">
      <c r="B46" s="34"/>
      <c r="C46" s="35"/>
      <c r="D46" s="29"/>
      <c r="E46" s="29"/>
      <c r="F46" s="29"/>
    </row>
    <row r="47" spans="1:6">
      <c r="B47" s="36"/>
      <c r="C47" s="37"/>
      <c r="D47" s="29"/>
      <c r="E47" s="29"/>
      <c r="F47" s="29"/>
    </row>
    <row r="48" spans="1:6" ht="10.5">
      <c r="B48" s="515" t="s">
        <v>682</v>
      </c>
      <c r="C48" s="515"/>
    </row>
    <row r="49" spans="1:3" ht="10.5">
      <c r="B49" s="38" t="s">
        <v>270</v>
      </c>
      <c r="C49" s="31">
        <f>H1</f>
        <v>2025</v>
      </c>
    </row>
    <row r="50" spans="1:3">
      <c r="A50" s="20">
        <v>8210</v>
      </c>
      <c r="B50" s="32" t="s">
        <v>683</v>
      </c>
      <c r="C50" s="39">
        <v>0</v>
      </c>
    </row>
    <row r="51" spans="1:3">
      <c r="A51" s="20">
        <v>8220</v>
      </c>
      <c r="B51" s="32" t="s">
        <v>684</v>
      </c>
      <c r="C51" s="39">
        <v>0</v>
      </c>
    </row>
    <row r="52" spans="1:3">
      <c r="A52" s="20">
        <v>8230</v>
      </c>
      <c r="B52" s="32" t="s">
        <v>685</v>
      </c>
      <c r="C52" s="39">
        <v>0</v>
      </c>
    </row>
    <row r="53" spans="1:3">
      <c r="A53" s="20">
        <v>8240</v>
      </c>
      <c r="B53" s="32" t="s">
        <v>686</v>
      </c>
      <c r="C53" s="39">
        <v>0</v>
      </c>
    </row>
    <row r="54" spans="1:3">
      <c r="A54" s="20">
        <v>8250</v>
      </c>
      <c r="B54" s="32" t="s">
        <v>687</v>
      </c>
      <c r="C54" s="39">
        <v>0</v>
      </c>
    </row>
    <row r="55" spans="1:3">
      <c r="A55" s="20">
        <v>8260</v>
      </c>
      <c r="B55" s="32" t="s">
        <v>688</v>
      </c>
      <c r="C55" s="39">
        <v>0</v>
      </c>
    </row>
    <row r="56" spans="1:3">
      <c r="A56" s="20">
        <v>8270</v>
      </c>
      <c r="B56" s="32" t="s">
        <v>689</v>
      </c>
      <c r="C56" s="39">
        <v>0</v>
      </c>
    </row>
    <row r="58" spans="1:3">
      <c r="B58" s="40" t="s">
        <v>323</v>
      </c>
    </row>
  </sheetData>
  <sheetProtection formatCells="0" formatColumns="0" formatRows="0" insertColumns="0" insertRows="0" insertHyperlinks="0" deleteColumns="0" deleteRows="0" sort="0" autoFilter="0" pivotTables="0"/>
  <mergeCells count="6">
    <mergeCell ref="B48:C48"/>
    <mergeCell ref="A1:F1"/>
    <mergeCell ref="A2:F2"/>
    <mergeCell ref="A3:F3"/>
    <mergeCell ref="A4:F4"/>
    <mergeCell ref="B39:C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abSelected="1" topLeftCell="A109" workbookViewId="0">
      <selection activeCell="I116" sqref="I116"/>
    </sheetView>
  </sheetViews>
  <sheetFormatPr baseColWidth="10" defaultColWidth="11.453125" defaultRowHeight="10.5"/>
  <cols>
    <col min="1" max="1" width="13.26953125" style="1" customWidth="1"/>
    <col min="2" max="2" width="36.36328125" style="1" customWidth="1"/>
    <col min="3" max="3" width="8.08984375" style="1" customWidth="1"/>
    <col min="4" max="4" width="16" style="254" customWidth="1"/>
    <col min="5" max="5" width="10.6328125" style="1" customWidth="1"/>
    <col min="6" max="6" width="13.54296875" style="254" customWidth="1"/>
    <col min="7" max="7" width="11.7265625" style="254" customWidth="1"/>
    <col min="8" max="8" width="8.90625" style="1" customWidth="1"/>
    <col min="9" max="9" width="12.08984375" style="255" customWidth="1"/>
    <col min="10" max="10" width="10.6328125" style="1" customWidth="1"/>
    <col min="11" max="11" width="11.6328125" style="255" customWidth="1"/>
    <col min="12" max="12" width="16" style="254" customWidth="1"/>
    <col min="13" max="13" width="35.90625" style="1" hidden="1" customWidth="1"/>
    <col min="14" max="16384" width="11.453125" style="1"/>
  </cols>
  <sheetData>
    <row r="1" spans="1:13">
      <c r="A1" s="435" t="str">
        <f>REV!A1</f>
        <v>Sistema para el Desarrollo Integral de la Familia del Municipio de Valle de Santiago, Gto.</v>
      </c>
      <c r="B1" s="435"/>
      <c r="C1" s="435"/>
      <c r="D1" s="435"/>
      <c r="E1" s="435"/>
      <c r="F1" s="435"/>
      <c r="G1" s="435"/>
      <c r="H1" s="435"/>
      <c r="I1" s="435"/>
      <c r="J1" s="435"/>
      <c r="K1" s="256" t="s">
        <v>1</v>
      </c>
      <c r="L1" s="257">
        <f>REV!D1</f>
        <v>2026</v>
      </c>
    </row>
    <row r="2" spans="1:13">
      <c r="A2" s="435" t="s">
        <v>2</v>
      </c>
      <c r="B2" s="435"/>
      <c r="C2" s="435"/>
      <c r="D2" s="435"/>
      <c r="E2" s="435"/>
      <c r="F2" s="435"/>
      <c r="G2" s="435"/>
      <c r="H2" s="435"/>
      <c r="I2" s="435"/>
      <c r="J2" s="435"/>
      <c r="K2" s="256" t="s">
        <v>3</v>
      </c>
      <c r="L2" s="257" t="s">
        <v>4</v>
      </c>
    </row>
    <row r="3" spans="1:13">
      <c r="A3" s="435" t="str">
        <f>REV!A3</f>
        <v>Correspondiente del 1 de Enero al 31 de Marzo de 2026</v>
      </c>
      <c r="B3" s="435"/>
      <c r="C3" s="435"/>
      <c r="D3" s="435"/>
      <c r="E3" s="435"/>
      <c r="F3" s="435"/>
      <c r="G3" s="435"/>
      <c r="H3" s="435"/>
      <c r="I3" s="435"/>
      <c r="J3" s="435"/>
      <c r="K3" s="256" t="s">
        <v>6</v>
      </c>
      <c r="L3" s="257">
        <f>REV!D3</f>
        <v>1</v>
      </c>
    </row>
    <row r="5" spans="1:13" ht="15.75" customHeight="1">
      <c r="A5" s="447" t="s">
        <v>7</v>
      </c>
      <c r="B5" s="449" t="s">
        <v>135</v>
      </c>
      <c r="C5" s="436">
        <v>2022</v>
      </c>
      <c r="D5" s="437"/>
      <c r="E5" s="437"/>
      <c r="F5" s="258"/>
      <c r="G5" s="451" t="s">
        <v>136</v>
      </c>
      <c r="H5" s="436">
        <v>2021</v>
      </c>
      <c r="I5" s="437"/>
      <c r="J5" s="437"/>
      <c r="K5" s="259"/>
      <c r="L5" s="451" t="s">
        <v>136</v>
      </c>
      <c r="M5" s="453" t="s">
        <v>135</v>
      </c>
    </row>
    <row r="6" spans="1:13" ht="11.5">
      <c r="A6" s="448"/>
      <c r="B6" s="450"/>
      <c r="C6" s="260" t="s">
        <v>137</v>
      </c>
      <c r="D6" s="261" t="s">
        <v>138</v>
      </c>
      <c r="E6" s="261" t="s">
        <v>137</v>
      </c>
      <c r="F6" s="261" t="s">
        <v>138</v>
      </c>
      <c r="G6" s="452"/>
      <c r="H6" s="260" t="s">
        <v>137</v>
      </c>
      <c r="I6" s="261" t="s">
        <v>138</v>
      </c>
      <c r="J6" s="261" t="s">
        <v>137</v>
      </c>
      <c r="K6" s="261" t="s">
        <v>138</v>
      </c>
      <c r="L6" s="452"/>
      <c r="M6" s="454"/>
    </row>
    <row r="7" spans="1:13">
      <c r="A7" s="262" t="s">
        <v>11</v>
      </c>
      <c r="B7" s="263" t="s">
        <v>139</v>
      </c>
      <c r="C7" s="264" t="s">
        <v>140</v>
      </c>
      <c r="D7" s="265">
        <f>IF(ACT!B66&gt;0,ACT!B66,ACT!B66*-1)</f>
        <v>109649.819999999</v>
      </c>
      <c r="E7" s="266" t="s">
        <v>141</v>
      </c>
      <c r="F7" s="267">
        <f>IF(ESF!E36&gt;0,ESF!E36,ESF!E36*-1)</f>
        <v>109649.82</v>
      </c>
      <c r="G7" s="268">
        <f>ROUND(D7-F7,2)</f>
        <v>0</v>
      </c>
      <c r="H7" s="269" t="s">
        <v>142</v>
      </c>
      <c r="I7" s="270">
        <f>IF(ACT!C66&gt;0,ACT!C66,ACT!C66*-1)</f>
        <v>3729740.93</v>
      </c>
      <c r="J7" s="271" t="s">
        <v>141</v>
      </c>
      <c r="K7" s="272">
        <f>IF(ESF!F36&gt;0,ESF!F36,ESF!F36*-1)</f>
        <v>3729740.93</v>
      </c>
      <c r="L7" s="273">
        <f>ROUND(I7-K7,2)</f>
        <v>0</v>
      </c>
      <c r="M7" s="274" t="s">
        <v>139</v>
      </c>
    </row>
    <row r="8" spans="1:13">
      <c r="A8" s="275" t="s">
        <v>14</v>
      </c>
      <c r="B8" s="276" t="s">
        <v>139</v>
      </c>
      <c r="C8" s="277" t="s">
        <v>140</v>
      </c>
      <c r="D8" s="267">
        <f>IF(ACT!B66&gt;0,ACT!B66,ACT!B66*-1)</f>
        <v>109649.819999999</v>
      </c>
      <c r="E8" s="278" t="s">
        <v>143</v>
      </c>
      <c r="F8" s="279">
        <f>IF(VHP!D28&gt;0,VHP!D28,VHP!D28*-1)</f>
        <v>109649.82</v>
      </c>
      <c r="G8" s="280">
        <f>ROUND(D8-F8,2)</f>
        <v>0</v>
      </c>
      <c r="H8" s="438"/>
      <c r="I8" s="439"/>
      <c r="J8" s="439"/>
      <c r="K8" s="439"/>
      <c r="L8" s="440"/>
      <c r="M8" s="282" t="s">
        <v>139</v>
      </c>
    </row>
    <row r="9" spans="1:13">
      <c r="A9" s="275" t="s">
        <v>17</v>
      </c>
      <c r="B9" s="276" t="s">
        <v>139</v>
      </c>
      <c r="C9" s="441"/>
      <c r="D9" s="442"/>
      <c r="E9" s="442"/>
      <c r="F9" s="283"/>
      <c r="G9" s="284"/>
      <c r="H9" s="285" t="s">
        <v>142</v>
      </c>
      <c r="I9" s="286">
        <f>IF(ACT!C66&gt;0,ACT!C66,ACT!C66*-1)</f>
        <v>3729740.93</v>
      </c>
      <c r="J9" s="287" t="s">
        <v>143</v>
      </c>
      <c r="K9" s="286">
        <f>IF(VHP!D10&gt;0,VHP!D10,VHP!D10*-1)</f>
        <v>3729740.93</v>
      </c>
      <c r="L9" s="288">
        <f>ROUND(I9-K9,2)</f>
        <v>0</v>
      </c>
      <c r="M9" s="282" t="s">
        <v>139</v>
      </c>
    </row>
    <row r="10" spans="1:13">
      <c r="A10" s="275" t="s">
        <v>19</v>
      </c>
      <c r="B10" s="276" t="s">
        <v>139</v>
      </c>
      <c r="C10" s="289"/>
      <c r="D10" s="290"/>
      <c r="E10" s="291" t="s">
        <v>143</v>
      </c>
      <c r="F10" s="279">
        <f>IF(VHP!D29&gt;0,VHP!D29,VHP!D29*-1)</f>
        <v>3729740.93</v>
      </c>
      <c r="G10" s="292"/>
      <c r="H10" s="285" t="s">
        <v>142</v>
      </c>
      <c r="I10" s="270">
        <f>IF(ACT!C66&gt;0,ACT!C66,ACT!C66*-1)</f>
        <v>3729740.93</v>
      </c>
      <c r="J10" s="281"/>
      <c r="K10" s="293"/>
      <c r="L10" s="288">
        <f>ROUND(F10-I10,2)</f>
        <v>0</v>
      </c>
      <c r="M10" s="282" t="s">
        <v>139</v>
      </c>
    </row>
    <row r="11" spans="1:13">
      <c r="A11" s="275" t="s">
        <v>21</v>
      </c>
      <c r="B11" s="276" t="s">
        <v>139</v>
      </c>
      <c r="C11" s="285" t="s">
        <v>141</v>
      </c>
      <c r="D11" s="294">
        <f>IF(ESF!E36&gt;0,ESF!E36,ESF!E36*-1)</f>
        <v>109649.82</v>
      </c>
      <c r="E11" s="295" t="s">
        <v>142</v>
      </c>
      <c r="F11" s="296">
        <f>IF(ACT!B66&gt;0,ACT!B66,ACT!B66*-1)</f>
        <v>109649.819999999</v>
      </c>
      <c r="G11" s="297">
        <f t="shared" ref="G11:G28" si="0">ROUND(D11-F11,2)</f>
        <v>0</v>
      </c>
      <c r="H11" s="285" t="s">
        <v>141</v>
      </c>
      <c r="I11" s="298">
        <f>IF(ESF!F36&gt;0,ESF!F36,ESF!F36*-1)</f>
        <v>3729740.93</v>
      </c>
      <c r="J11" s="287" t="s">
        <v>142</v>
      </c>
      <c r="K11" s="286">
        <f>IF(ACT!C66&gt;0,ACT!C66,ACT!C66*-1)</f>
        <v>3729740.93</v>
      </c>
      <c r="L11" s="288">
        <f>ROUND(I11-K11,2)</f>
        <v>0</v>
      </c>
      <c r="M11" s="282" t="s">
        <v>139</v>
      </c>
    </row>
    <row r="12" spans="1:13">
      <c r="A12" s="299" t="s">
        <v>24</v>
      </c>
      <c r="B12" s="300" t="s">
        <v>144</v>
      </c>
      <c r="C12" s="301" t="s">
        <v>141</v>
      </c>
      <c r="D12" s="302">
        <f>IF(ESF!B5&gt;0,ESF!B5,ESF!B5*-1)</f>
        <v>5643726.96</v>
      </c>
      <c r="E12" s="303" t="s">
        <v>145</v>
      </c>
      <c r="F12" s="304">
        <f>IF(EAA!E5&gt;0,EAA!E5,EAA!E5*-1)</f>
        <v>5643726.96</v>
      </c>
      <c r="G12" s="305">
        <f t="shared" si="0"/>
        <v>0</v>
      </c>
      <c r="H12" s="306" t="s">
        <v>141</v>
      </c>
      <c r="I12" s="307">
        <f>IF(ESF!C5&gt;0,ESF!C5,ESF!C5*-1)</f>
        <v>5616118.3399999999</v>
      </c>
      <c r="J12" s="308" t="s">
        <v>145</v>
      </c>
      <c r="K12" s="309">
        <f>IF(EAA!B5&gt;0,EAA!B5,EAA!B5*-1)</f>
        <v>5616118.3399999999</v>
      </c>
      <c r="L12" s="310">
        <f t="shared" ref="L12:L43" si="1">ROUND(I12-K12,2)</f>
        <v>0</v>
      </c>
      <c r="M12" s="311" t="s">
        <v>144</v>
      </c>
    </row>
    <row r="13" spans="1:13">
      <c r="A13" s="312"/>
      <c r="B13" s="313" t="s">
        <v>146</v>
      </c>
      <c r="C13" s="314" t="s">
        <v>141</v>
      </c>
      <c r="D13" s="315">
        <f>IF(ESF!B6&gt;0,ESF!B6,ESF!B6*-1)</f>
        <v>892826.32</v>
      </c>
      <c r="E13" s="316" t="s">
        <v>145</v>
      </c>
      <c r="F13" s="317">
        <f>IF(EAA!E6&gt;0,EAA!E6,EAA!E6*-1)</f>
        <v>892826.32</v>
      </c>
      <c r="G13" s="318">
        <f t="shared" si="0"/>
        <v>0</v>
      </c>
      <c r="H13" s="319" t="s">
        <v>141</v>
      </c>
      <c r="I13" s="320">
        <f>IF(ESF!C6&gt;0,ESF!C6,ESF!C6*-1)</f>
        <v>887826.32</v>
      </c>
      <c r="J13" s="291" t="s">
        <v>145</v>
      </c>
      <c r="K13" s="320">
        <f>IF(EAA!B6&gt;0,EAA!B6,EAA!B6*-1)</f>
        <v>887826.32</v>
      </c>
      <c r="L13" s="321">
        <f t="shared" si="1"/>
        <v>0</v>
      </c>
      <c r="M13" s="322" t="s">
        <v>146</v>
      </c>
    </row>
    <row r="14" spans="1:13">
      <c r="A14" s="312"/>
      <c r="B14" s="313" t="s">
        <v>147</v>
      </c>
      <c r="C14" s="314" t="s">
        <v>141</v>
      </c>
      <c r="D14" s="315">
        <f>IF(ESF!B7&gt;0,ESF!B7,ESF!B7*-1)</f>
        <v>0</v>
      </c>
      <c r="E14" s="316" t="s">
        <v>145</v>
      </c>
      <c r="F14" s="317">
        <f>IF(EAA!E7&gt;0,EAA!E7,EAA!E7*-1)</f>
        <v>0</v>
      </c>
      <c r="G14" s="318">
        <f t="shared" si="0"/>
        <v>0</v>
      </c>
      <c r="H14" s="319" t="s">
        <v>141</v>
      </c>
      <c r="I14" s="320">
        <f>IF(ESF!C7&gt;0,ESF!C7,ESF!C7*-1)</f>
        <v>0</v>
      </c>
      <c r="J14" s="291" t="s">
        <v>145</v>
      </c>
      <c r="K14" s="320">
        <f>IF(EAA!B7&gt;0,EAA!B7,EAA!B7*-1)</f>
        <v>0</v>
      </c>
      <c r="L14" s="321">
        <f t="shared" si="1"/>
        <v>0</v>
      </c>
      <c r="M14" s="322" t="s">
        <v>147</v>
      </c>
    </row>
    <row r="15" spans="1:13">
      <c r="A15" s="312"/>
      <c r="B15" s="313" t="s">
        <v>148</v>
      </c>
      <c r="C15" s="314" t="s">
        <v>141</v>
      </c>
      <c r="D15" s="315">
        <f>IF(ESF!B8&gt;0,ESF!B8,ESF!B8*-1)</f>
        <v>0</v>
      </c>
      <c r="E15" s="316" t="s">
        <v>145</v>
      </c>
      <c r="F15" s="317">
        <f>IF(EAA!E8&gt;0,EAA!E8,EAA!E8*-1)</f>
        <v>0</v>
      </c>
      <c r="G15" s="318">
        <f t="shared" si="0"/>
        <v>0</v>
      </c>
      <c r="H15" s="319" t="s">
        <v>141</v>
      </c>
      <c r="I15" s="320">
        <f>IF(ESF!C8&gt;0,ESF!C8,ESF!C8*-1)</f>
        <v>0</v>
      </c>
      <c r="J15" s="291" t="s">
        <v>145</v>
      </c>
      <c r="K15" s="320">
        <f>IF(EAA!B8&gt;0,EAA!B8,EAA!B8*-1)</f>
        <v>0</v>
      </c>
      <c r="L15" s="321">
        <f t="shared" si="1"/>
        <v>0</v>
      </c>
      <c r="M15" s="322" t="s">
        <v>148</v>
      </c>
    </row>
    <row r="16" spans="1:13">
      <c r="A16" s="312"/>
      <c r="B16" s="313" t="s">
        <v>149</v>
      </c>
      <c r="C16" s="314" t="s">
        <v>141</v>
      </c>
      <c r="D16" s="315">
        <f>IF(ESF!B9&gt;0,ESF!B9,ESF!B9*-1)</f>
        <v>0</v>
      </c>
      <c r="E16" s="316" t="s">
        <v>145</v>
      </c>
      <c r="F16" s="317">
        <f>IF(EAA!E9&gt;0,EAA!E9,EAA!E9*-1)</f>
        <v>0</v>
      </c>
      <c r="G16" s="318">
        <f t="shared" si="0"/>
        <v>0</v>
      </c>
      <c r="H16" s="319" t="s">
        <v>141</v>
      </c>
      <c r="I16" s="320">
        <f>IF(ESF!C9&gt;0,ESF!C9,ESF!C9*-1)</f>
        <v>0</v>
      </c>
      <c r="J16" s="291" t="s">
        <v>145</v>
      </c>
      <c r="K16" s="320">
        <f>IF(EAA!B9&gt;0,EAA!B9,EAA!B9*-1)</f>
        <v>0</v>
      </c>
      <c r="L16" s="321">
        <f t="shared" si="1"/>
        <v>0</v>
      </c>
      <c r="M16" s="322" t="s">
        <v>149</v>
      </c>
    </row>
    <row r="17" spans="1:13" ht="20">
      <c r="A17" s="312"/>
      <c r="B17" s="313" t="s">
        <v>150</v>
      </c>
      <c r="C17" s="314" t="s">
        <v>141</v>
      </c>
      <c r="D17" s="315">
        <f>IF(ESF!B10&gt;0,ESF!B10,ESF!B10*-1)</f>
        <v>0</v>
      </c>
      <c r="E17" s="316" t="s">
        <v>145</v>
      </c>
      <c r="F17" s="317">
        <f>IF(EAA!E10&gt;0,EAA!E10,EAA!E10*-1)</f>
        <v>0</v>
      </c>
      <c r="G17" s="318">
        <f t="shared" si="0"/>
        <v>0</v>
      </c>
      <c r="H17" s="319" t="s">
        <v>141</v>
      </c>
      <c r="I17" s="320">
        <f>IF(ESF!C10&gt;0,ESF!C10,ESF!C10*-1)</f>
        <v>0</v>
      </c>
      <c r="J17" s="291" t="s">
        <v>145</v>
      </c>
      <c r="K17" s="320">
        <f>IF(EAA!B10&gt;0,EAA!B10,EAA!B10*-1)</f>
        <v>0</v>
      </c>
      <c r="L17" s="321">
        <f t="shared" si="1"/>
        <v>0</v>
      </c>
      <c r="M17" s="322" t="s">
        <v>150</v>
      </c>
    </row>
    <row r="18" spans="1:13">
      <c r="A18" s="312"/>
      <c r="B18" s="313" t="s">
        <v>151</v>
      </c>
      <c r="C18" s="314" t="s">
        <v>141</v>
      </c>
      <c r="D18" s="315">
        <f>IF(ESF!B11&gt;0,ESF!B11,ESF!B11*-1)</f>
        <v>0</v>
      </c>
      <c r="E18" s="316" t="s">
        <v>145</v>
      </c>
      <c r="F18" s="317">
        <f>IF(EAA!E11&gt;0,EAA!E11,EAA!E11*-1)</f>
        <v>0</v>
      </c>
      <c r="G18" s="318">
        <f t="shared" si="0"/>
        <v>0</v>
      </c>
      <c r="H18" s="319" t="s">
        <v>141</v>
      </c>
      <c r="I18" s="320">
        <f>IF(ESF!C11&gt;0,ESF!C11,ESF!C11*-1)</f>
        <v>0</v>
      </c>
      <c r="J18" s="291" t="s">
        <v>145</v>
      </c>
      <c r="K18" s="320">
        <f>IF(EAA!B11&gt;0,EAA!B11,EAA!B11*-1)</f>
        <v>0</v>
      </c>
      <c r="L18" s="321">
        <f t="shared" si="1"/>
        <v>0</v>
      </c>
      <c r="M18" s="322" t="s">
        <v>151</v>
      </c>
    </row>
    <row r="19" spans="1:13">
      <c r="A19" s="312"/>
      <c r="B19" s="313" t="s">
        <v>152</v>
      </c>
      <c r="C19" s="314" t="s">
        <v>141</v>
      </c>
      <c r="D19" s="315">
        <f>IF(ESF!B16&gt;0,ESF!B16,ESF!B16*-1)</f>
        <v>0</v>
      </c>
      <c r="E19" s="316" t="s">
        <v>145</v>
      </c>
      <c r="F19" s="317">
        <f>IF(EAA!E13&gt;0,EAA!E13,EAA!E13*-1)</f>
        <v>0</v>
      </c>
      <c r="G19" s="318">
        <f t="shared" si="0"/>
        <v>0</v>
      </c>
      <c r="H19" s="319" t="s">
        <v>141</v>
      </c>
      <c r="I19" s="320">
        <f>IF(ESF!C16&gt;0,ESF!C16,ESF!C16*-1)</f>
        <v>0</v>
      </c>
      <c r="J19" s="291" t="s">
        <v>145</v>
      </c>
      <c r="K19" s="320">
        <f>IF(EAA!B13&gt;0,EAA!B13,EAA!B13*-1)</f>
        <v>0</v>
      </c>
      <c r="L19" s="321">
        <f t="shared" si="1"/>
        <v>0</v>
      </c>
      <c r="M19" s="322" t="s">
        <v>152</v>
      </c>
    </row>
    <row r="20" spans="1:13" ht="20">
      <c r="A20" s="312"/>
      <c r="B20" s="313" t="s">
        <v>153</v>
      </c>
      <c r="C20" s="314" t="s">
        <v>141</v>
      </c>
      <c r="D20" s="315">
        <f>IF(ESF!B17&gt;0,ESF!B17,ESF!B17*-1)</f>
        <v>0</v>
      </c>
      <c r="E20" s="316" t="s">
        <v>145</v>
      </c>
      <c r="F20" s="317">
        <f>IF(EAA!E14&gt;0,EAA!E14,EAA!E14*-1)</f>
        <v>0</v>
      </c>
      <c r="G20" s="318">
        <f t="shared" si="0"/>
        <v>0</v>
      </c>
      <c r="H20" s="319" t="s">
        <v>141</v>
      </c>
      <c r="I20" s="320">
        <f>IF(ESF!C17&gt;0,ESF!C17,ESF!C17*-1)</f>
        <v>0</v>
      </c>
      <c r="J20" s="291" t="s">
        <v>145</v>
      </c>
      <c r="K20" s="320">
        <f>IF(EAA!B14&gt;0,EAA!B14,EAA!B14*-1)</f>
        <v>0</v>
      </c>
      <c r="L20" s="321">
        <f t="shared" si="1"/>
        <v>0</v>
      </c>
      <c r="M20" s="322" t="s">
        <v>153</v>
      </c>
    </row>
    <row r="21" spans="1:13" ht="20">
      <c r="A21" s="312"/>
      <c r="B21" s="313" t="s">
        <v>154</v>
      </c>
      <c r="C21" s="314" t="s">
        <v>141</v>
      </c>
      <c r="D21" s="315">
        <f>IF(ESF!B18&gt;0,ESF!B18,ESF!B18*-1)</f>
        <v>1006074.33</v>
      </c>
      <c r="E21" s="316" t="s">
        <v>145</v>
      </c>
      <c r="F21" s="317">
        <f>IF(EAA!E15&gt;0,EAA!E15,EAA!E15*-1)</f>
        <v>1006074.33</v>
      </c>
      <c r="G21" s="318">
        <f t="shared" si="0"/>
        <v>0</v>
      </c>
      <c r="H21" s="319" t="s">
        <v>141</v>
      </c>
      <c r="I21" s="320">
        <f>IF(ESF!C18&gt;0,ESF!C18,ESF!C18*-1)</f>
        <v>1006074.33</v>
      </c>
      <c r="J21" s="291" t="s">
        <v>145</v>
      </c>
      <c r="K21" s="320">
        <f>IF(EAA!B15&gt;0,EAA!B15,EAA!B15*-1)</f>
        <v>1006074.33</v>
      </c>
      <c r="L21" s="321">
        <f t="shared" si="1"/>
        <v>0</v>
      </c>
      <c r="M21" s="322" t="s">
        <v>154</v>
      </c>
    </row>
    <row r="22" spans="1:13">
      <c r="A22" s="312"/>
      <c r="B22" s="313" t="s">
        <v>155</v>
      </c>
      <c r="C22" s="314" t="s">
        <v>141</v>
      </c>
      <c r="D22" s="315">
        <f>IF(ESF!B19&gt;0,ESF!B19,ESF!B19*-1)</f>
        <v>3437809.63</v>
      </c>
      <c r="E22" s="316" t="s">
        <v>145</v>
      </c>
      <c r="F22" s="317">
        <f>IF(EAA!E16&gt;0,EAA!E16,EAA!E16*-1)</f>
        <v>3437809.63</v>
      </c>
      <c r="G22" s="318">
        <f t="shared" si="0"/>
        <v>0</v>
      </c>
      <c r="H22" s="319" t="s">
        <v>141</v>
      </c>
      <c r="I22" s="320">
        <f>IF(ESF!C19&gt;0,ESF!C19,ESF!C19*-1)</f>
        <v>3412009.63</v>
      </c>
      <c r="J22" s="291" t="s">
        <v>145</v>
      </c>
      <c r="K22" s="320">
        <f>IF(EAA!B16&gt;0,EAA!B16,EAA!B16*-1)</f>
        <v>3412009.63</v>
      </c>
      <c r="L22" s="321">
        <f t="shared" si="1"/>
        <v>0</v>
      </c>
      <c r="M22" s="322" t="s">
        <v>155</v>
      </c>
    </row>
    <row r="23" spans="1:13">
      <c r="A23" s="312"/>
      <c r="B23" s="313" t="s">
        <v>156</v>
      </c>
      <c r="C23" s="314" t="s">
        <v>141</v>
      </c>
      <c r="D23" s="315">
        <f>IF(ESF!B20&gt;0,ESF!B20,ESF!B20*-1)</f>
        <v>35297.24</v>
      </c>
      <c r="E23" s="316" t="s">
        <v>145</v>
      </c>
      <c r="F23" s="317">
        <f>IF(EAA!E17&gt;0,EAA!E17,EAA!E17*-1)</f>
        <v>35297.24</v>
      </c>
      <c r="G23" s="318">
        <f t="shared" si="0"/>
        <v>0</v>
      </c>
      <c r="H23" s="319" t="s">
        <v>141</v>
      </c>
      <c r="I23" s="320">
        <f>IF(ESF!C20&gt;0,ESF!C20,ESF!C20*-1)</f>
        <v>35297.24</v>
      </c>
      <c r="J23" s="291" t="s">
        <v>145</v>
      </c>
      <c r="K23" s="320">
        <f>IF(EAA!B17&gt;0,EAA!B17,EAA!B17*-1)</f>
        <v>35297.24</v>
      </c>
      <c r="L23" s="321">
        <f t="shared" si="1"/>
        <v>0</v>
      </c>
      <c r="M23" s="322" t="s">
        <v>156</v>
      </c>
    </row>
    <row r="24" spans="1:13" ht="20">
      <c r="A24" s="312"/>
      <c r="B24" s="313" t="s">
        <v>157</v>
      </c>
      <c r="C24" s="314" t="s">
        <v>141</v>
      </c>
      <c r="D24" s="315">
        <f>IF(ESF!B21&gt;0,ESF!B21,ESF!B21*-1)</f>
        <v>2828774.43</v>
      </c>
      <c r="E24" s="316" t="s">
        <v>145</v>
      </c>
      <c r="F24" s="317">
        <f>IF(EAA!E18&gt;0,EAA!E18,EAA!E18*-1)</f>
        <v>2828774.43</v>
      </c>
      <c r="G24" s="318">
        <f t="shared" si="0"/>
        <v>0</v>
      </c>
      <c r="H24" s="319" t="s">
        <v>141</v>
      </c>
      <c r="I24" s="320">
        <f>IF(ESF!C21&gt;0,ESF!C21,ESF!C21*-1)</f>
        <v>2791132.79</v>
      </c>
      <c r="J24" s="291" t="s">
        <v>145</v>
      </c>
      <c r="K24" s="320">
        <f>IF(EAA!B18&gt;0,EAA!B18,EAA!B18*-1)</f>
        <v>2791132.79</v>
      </c>
      <c r="L24" s="321">
        <f t="shared" si="1"/>
        <v>0</v>
      </c>
      <c r="M24" s="322" t="s">
        <v>157</v>
      </c>
    </row>
    <row r="25" spans="1:13">
      <c r="A25" s="312"/>
      <c r="B25" s="313" t="s">
        <v>158</v>
      </c>
      <c r="C25" s="314" t="s">
        <v>141</v>
      </c>
      <c r="D25" s="315">
        <f>IF(ESF!B22&gt;0,ESF!B22,ESF!B22*-1)</f>
        <v>0</v>
      </c>
      <c r="E25" s="316" t="s">
        <v>145</v>
      </c>
      <c r="F25" s="317">
        <f>IF(EAA!E19&gt;0,EAA!E19,EAA!E19*-1)</f>
        <v>0</v>
      </c>
      <c r="G25" s="318">
        <f t="shared" si="0"/>
        <v>0</v>
      </c>
      <c r="H25" s="319" t="s">
        <v>141</v>
      </c>
      <c r="I25" s="320">
        <f>IF(ESF!C22&gt;0,ESF!C22,ESF!C22*-1)</f>
        <v>0</v>
      </c>
      <c r="J25" s="291" t="s">
        <v>145</v>
      </c>
      <c r="K25" s="320">
        <f>IF(EAA!B19&gt;0,EAA!B19,EAA!B19*-1)</f>
        <v>0</v>
      </c>
      <c r="L25" s="321">
        <f t="shared" si="1"/>
        <v>0</v>
      </c>
      <c r="M25" s="322" t="s">
        <v>158</v>
      </c>
    </row>
    <row r="26" spans="1:13" ht="20">
      <c r="A26" s="312"/>
      <c r="B26" s="313" t="s">
        <v>159</v>
      </c>
      <c r="C26" s="314" t="s">
        <v>141</v>
      </c>
      <c r="D26" s="315">
        <f>IF(ESF!B23&gt;0,ESF!B23,ESF!B23*-1)</f>
        <v>0</v>
      </c>
      <c r="E26" s="316" t="s">
        <v>145</v>
      </c>
      <c r="F26" s="317">
        <f>IF(EAA!E20&gt;0,EAA!E20,EAA!E20*-1)</f>
        <v>0</v>
      </c>
      <c r="G26" s="318">
        <f t="shared" si="0"/>
        <v>0</v>
      </c>
      <c r="H26" s="319" t="s">
        <v>141</v>
      </c>
      <c r="I26" s="320">
        <f>IF(ESF!C23&gt;0,ESF!C23,ESF!C23*-1)</f>
        <v>0</v>
      </c>
      <c r="J26" s="291" t="s">
        <v>145</v>
      </c>
      <c r="K26" s="320">
        <f>IF(EAA!B20&gt;0,EAA!B20,EAA!B20*-1)</f>
        <v>0</v>
      </c>
      <c r="L26" s="321">
        <f t="shared" si="1"/>
        <v>0</v>
      </c>
      <c r="M26" s="322" t="s">
        <v>159</v>
      </c>
    </row>
    <row r="27" spans="1:13">
      <c r="A27" s="323"/>
      <c r="B27" s="324" t="s">
        <v>160</v>
      </c>
      <c r="C27" s="325" t="s">
        <v>141</v>
      </c>
      <c r="D27" s="326">
        <f>IF(ESF!B24&gt;0,ESF!B24,ESF!B24*-1)</f>
        <v>0</v>
      </c>
      <c r="E27" s="327" t="s">
        <v>145</v>
      </c>
      <c r="F27" s="328">
        <f>IF(EAA!E21&gt;0,EAA!E21,EAA!E21*-1)</f>
        <v>0</v>
      </c>
      <c r="G27" s="329">
        <f t="shared" si="0"/>
        <v>0</v>
      </c>
      <c r="H27" s="330" t="s">
        <v>141</v>
      </c>
      <c r="I27" s="331">
        <f>IF(ESF!C24&gt;0,ESF!C24,ESF!C24*-1)</f>
        <v>0</v>
      </c>
      <c r="J27" s="332" t="s">
        <v>145</v>
      </c>
      <c r="K27" s="331">
        <f>IF(EAA!B21&gt;0,EAA!B21,EAA!B21*-1)</f>
        <v>0</v>
      </c>
      <c r="L27" s="333">
        <f t="shared" si="1"/>
        <v>0</v>
      </c>
      <c r="M27" s="334" t="s">
        <v>160</v>
      </c>
    </row>
    <row r="28" spans="1:13">
      <c r="A28" s="275" t="s">
        <v>27</v>
      </c>
      <c r="B28" s="276" t="s">
        <v>144</v>
      </c>
      <c r="C28" s="335" t="s">
        <v>141</v>
      </c>
      <c r="D28" s="336">
        <f>IF(ESF!B5&gt;0,ESF!B5,ESF!B5*-1)</f>
        <v>5643726.96</v>
      </c>
      <c r="E28" s="337" t="s">
        <v>161</v>
      </c>
      <c r="F28" s="294">
        <f>IF(EFE!B65&gt;0,EFE!B65,EFE!B65*-1)</f>
        <v>5643726.96</v>
      </c>
      <c r="G28" s="297">
        <f t="shared" si="0"/>
        <v>0</v>
      </c>
      <c r="H28" s="338"/>
      <c r="I28" s="339"/>
      <c r="J28" s="339"/>
      <c r="K28" s="339"/>
      <c r="L28" s="340"/>
      <c r="M28" s="282" t="s">
        <v>144</v>
      </c>
    </row>
    <row r="29" spans="1:13">
      <c r="A29" s="275" t="s">
        <v>30</v>
      </c>
      <c r="B29" s="276" t="s">
        <v>144</v>
      </c>
      <c r="C29" s="438"/>
      <c r="D29" s="439"/>
      <c r="E29" s="439"/>
      <c r="F29" s="341"/>
      <c r="G29" s="342"/>
      <c r="H29" s="285" t="s">
        <v>141</v>
      </c>
      <c r="I29" s="286">
        <f>IF(ESF!C5&gt;0,ESF!C5,ESF!C5*-1)</f>
        <v>5616118.3399999999</v>
      </c>
      <c r="J29" s="287" t="s">
        <v>161</v>
      </c>
      <c r="K29" s="286">
        <f>IF(EFE!B63&gt;0,EFE!B63,EFE!B63*-1)</f>
        <v>5616118.3399999999</v>
      </c>
      <c r="L29" s="288">
        <f t="shared" si="1"/>
        <v>0</v>
      </c>
      <c r="M29" s="282" t="s">
        <v>144</v>
      </c>
    </row>
    <row r="30" spans="1:13">
      <c r="A30" s="275" t="s">
        <v>32</v>
      </c>
      <c r="B30" s="276" t="s">
        <v>162</v>
      </c>
      <c r="C30" s="335" t="s">
        <v>141</v>
      </c>
      <c r="D30" s="294">
        <f>IF(ESF!B28&gt;0,ESF!B28,ESF!B28*-1)</f>
        <v>8186960.0499999998</v>
      </c>
      <c r="E30" s="287" t="s">
        <v>141</v>
      </c>
      <c r="F30" s="294">
        <f>IF(ESF!E48&gt;0,ESF!E48,ESF!E48*-1)</f>
        <v>8186960.0499999998</v>
      </c>
      <c r="G30" s="297">
        <f>ROUND(D30-F30,2)</f>
        <v>0</v>
      </c>
      <c r="H30" s="285" t="s">
        <v>141</v>
      </c>
      <c r="I30" s="286">
        <f>IF(ESF!C28&gt;0,ESF!C28,ESF!C28*-1)</f>
        <v>8166193.0700000003</v>
      </c>
      <c r="J30" s="287" t="s">
        <v>141</v>
      </c>
      <c r="K30" s="286">
        <f>IF(ESF!F48&gt;0,ESF!F48,ESF!F48*-1)</f>
        <v>8166193.0700000003</v>
      </c>
      <c r="L30" s="288">
        <f t="shared" si="1"/>
        <v>0</v>
      </c>
      <c r="M30" s="282" t="s">
        <v>162</v>
      </c>
    </row>
    <row r="31" spans="1:13">
      <c r="A31" s="275" t="s">
        <v>35</v>
      </c>
      <c r="B31" s="276" t="s">
        <v>163</v>
      </c>
      <c r="C31" s="335" t="s">
        <v>141</v>
      </c>
      <c r="D31" s="294">
        <f>IF(ESF!E26&gt;0,ESF!E26,ESF!E26*-1)</f>
        <v>838756.05</v>
      </c>
      <c r="E31" s="287" t="s">
        <v>164</v>
      </c>
      <c r="F31" s="294">
        <f>IF(ADP!E34&gt;0,ADP!E34,ADP!E34*-1)</f>
        <v>838756.05</v>
      </c>
      <c r="G31" s="297">
        <f>ROUND(D31-F31,2)</f>
        <v>0</v>
      </c>
      <c r="H31" s="285" t="s">
        <v>141</v>
      </c>
      <c r="I31" s="286">
        <f>IF(ESF!F26&gt;0,ESF!F26,ESF!F26*-1)</f>
        <v>927638.89</v>
      </c>
      <c r="J31" s="287" t="s">
        <v>164</v>
      </c>
      <c r="K31" s="286">
        <f>IF(ADP!D34&gt;0,ADP!D34,ADP!D34*-1)</f>
        <v>927638.89</v>
      </c>
      <c r="L31" s="288">
        <f t="shared" si="1"/>
        <v>0</v>
      </c>
      <c r="M31" s="282" t="s">
        <v>163</v>
      </c>
    </row>
    <row r="32" spans="1:13">
      <c r="A32" s="299" t="s">
        <v>38</v>
      </c>
      <c r="B32" s="343" t="s">
        <v>165</v>
      </c>
      <c r="C32" s="441"/>
      <c r="D32" s="442"/>
      <c r="E32" s="442"/>
      <c r="F32" s="442"/>
      <c r="G32" s="455"/>
      <c r="H32" s="306" t="s">
        <v>141</v>
      </c>
      <c r="I32" s="344">
        <f>IF(ESF!F30&gt;0,ESF!F30,ESF!F30*-1)</f>
        <v>440546.85</v>
      </c>
      <c r="J32" s="308" t="s">
        <v>143</v>
      </c>
      <c r="K32" s="344">
        <f>IF(VHP!B4&gt;0,VHP!B4,VHP!B4*-1)</f>
        <v>440546.85</v>
      </c>
      <c r="L32" s="310">
        <f t="shared" si="1"/>
        <v>0</v>
      </c>
      <c r="M32" s="345" t="s">
        <v>165</v>
      </c>
    </row>
    <row r="33" spans="1:15">
      <c r="A33" s="323"/>
      <c r="B33" s="346" t="s">
        <v>165</v>
      </c>
      <c r="C33" s="443"/>
      <c r="D33" s="444"/>
      <c r="E33" s="444"/>
      <c r="F33" s="444"/>
      <c r="G33" s="456"/>
      <c r="H33" s="347" t="s">
        <v>141</v>
      </c>
      <c r="I33" s="331">
        <f>IF(ESF!F30&gt;0,ESF!F30,ESF!F30*-1)</f>
        <v>440546.85</v>
      </c>
      <c r="J33" s="332" t="s">
        <v>143</v>
      </c>
      <c r="K33" s="331">
        <f>IF(VHP!F4&gt;0,VHP!F4,VHP!F4*-1)</f>
        <v>440546.85</v>
      </c>
      <c r="L33" s="333">
        <f t="shared" si="1"/>
        <v>0</v>
      </c>
      <c r="M33" s="348" t="s">
        <v>165</v>
      </c>
    </row>
    <row r="34" spans="1:15">
      <c r="A34" s="275" t="s">
        <v>41</v>
      </c>
      <c r="B34" s="349" t="s">
        <v>166</v>
      </c>
      <c r="C34" s="443"/>
      <c r="D34" s="444"/>
      <c r="E34" s="444"/>
      <c r="F34" s="444"/>
      <c r="G34" s="456"/>
      <c r="H34" s="285" t="s">
        <v>141</v>
      </c>
      <c r="I34" s="286">
        <f>IF(ESF!F35&gt;0,ESF!F35,ESF!F35*-1)</f>
        <v>7679101.0300000003</v>
      </c>
      <c r="J34" s="287" t="s">
        <v>143</v>
      </c>
      <c r="K34" s="286">
        <f>IF(VHP!F9&gt;0,VHP!F9,VHP!F9*-1)</f>
        <v>7679101.0300000003</v>
      </c>
      <c r="L34" s="288">
        <f t="shared" si="1"/>
        <v>0</v>
      </c>
      <c r="M34" s="350" t="s">
        <v>166</v>
      </c>
    </row>
    <row r="35" spans="1:15" ht="20">
      <c r="A35" s="299" t="s">
        <v>43</v>
      </c>
      <c r="B35" s="351" t="s">
        <v>167</v>
      </c>
      <c r="C35" s="443"/>
      <c r="D35" s="444"/>
      <c r="E35" s="444"/>
      <c r="F35" s="444"/>
      <c r="G35" s="456"/>
      <c r="H35" s="306" t="s">
        <v>141</v>
      </c>
      <c r="I35" s="344">
        <f>IF(ESF!F42&gt;0,ESF!F42,ESF!F42*-1)</f>
        <v>0</v>
      </c>
      <c r="J35" s="308" t="s">
        <v>143</v>
      </c>
      <c r="K35" s="344">
        <f>IF(VHP!E16&gt;0,VHP!E16,VHP!E16*-1)</f>
        <v>0</v>
      </c>
      <c r="L35" s="310">
        <f t="shared" si="1"/>
        <v>0</v>
      </c>
      <c r="M35" s="352" t="s">
        <v>167</v>
      </c>
    </row>
    <row r="36" spans="1:15" ht="20">
      <c r="A36" s="323"/>
      <c r="B36" s="353" t="s">
        <v>167</v>
      </c>
      <c r="C36" s="457"/>
      <c r="D36" s="458"/>
      <c r="E36" s="458"/>
      <c r="F36" s="458"/>
      <c r="G36" s="459"/>
      <c r="H36" s="347" t="s">
        <v>141</v>
      </c>
      <c r="I36" s="331">
        <f>IF(ESF!F42&gt;0,ESF!F42,ESF!F42*-1)</f>
        <v>0</v>
      </c>
      <c r="J36" s="332" t="s">
        <v>143</v>
      </c>
      <c r="K36" s="331">
        <f>IF(VHP!F16&gt;0,VHP!F16,VHP!F16*-1)</f>
        <v>0</v>
      </c>
      <c r="L36" s="333">
        <f t="shared" si="1"/>
        <v>0</v>
      </c>
      <c r="M36" s="354" t="s">
        <v>167</v>
      </c>
    </row>
    <row r="37" spans="1:15">
      <c r="A37" s="275" t="s">
        <v>45</v>
      </c>
      <c r="B37" s="355" t="s">
        <v>168</v>
      </c>
      <c r="C37" s="285" t="s">
        <v>141</v>
      </c>
      <c r="D37" s="294">
        <f>IF(ESF!E46&gt;0,ESF!E46,ESF!E46*-1)</f>
        <v>7348204</v>
      </c>
      <c r="E37" s="287" t="s">
        <v>143</v>
      </c>
      <c r="F37" s="294">
        <f>IF(VHP!F38&gt;0,VHP!F38,VHP!F38*-1)</f>
        <v>7348204</v>
      </c>
      <c r="G37" s="356">
        <f>ROUND(D37-F37,2)</f>
        <v>0</v>
      </c>
      <c r="H37" s="285" t="s">
        <v>141</v>
      </c>
      <c r="I37" s="286">
        <f>IF(ESF!F46&gt;0,ESF!F46,ESF!F46*-1)</f>
        <v>7238554.1799999997</v>
      </c>
      <c r="J37" s="287" t="s">
        <v>143</v>
      </c>
      <c r="K37" s="286">
        <f>IF(VHP!F20&gt;0,VHP!F20,VHP!F20*-1)</f>
        <v>7238554.1799999997</v>
      </c>
      <c r="L37" s="288">
        <f t="shared" si="1"/>
        <v>0</v>
      </c>
      <c r="M37" s="357" t="s">
        <v>168</v>
      </c>
    </row>
    <row r="38" spans="1:15" ht="20">
      <c r="A38" s="299" t="s">
        <v>47</v>
      </c>
      <c r="B38" s="343" t="s">
        <v>169</v>
      </c>
      <c r="C38" s="441"/>
      <c r="D38" s="442"/>
      <c r="E38" s="442"/>
      <c r="F38" s="442"/>
      <c r="G38" s="455"/>
      <c r="H38" s="306" t="s">
        <v>143</v>
      </c>
      <c r="I38" s="344">
        <f>IF(VHP!B4&gt;0,VHP!B4,VHP!B4*-1)</f>
        <v>440546.85</v>
      </c>
      <c r="J38" s="308" t="s">
        <v>141</v>
      </c>
      <c r="K38" s="344">
        <f>IF(ESF!F30&gt;0,ESF!F30,ESF!F30*-1)</f>
        <v>440546.85</v>
      </c>
      <c r="L38" s="310">
        <f t="shared" si="1"/>
        <v>0</v>
      </c>
      <c r="M38" s="345" t="s">
        <v>169</v>
      </c>
    </row>
    <row r="39" spans="1:15" ht="20">
      <c r="A39" s="323"/>
      <c r="B39" s="346" t="s">
        <v>169</v>
      </c>
      <c r="C39" s="443"/>
      <c r="D39" s="444"/>
      <c r="E39" s="444"/>
      <c r="F39" s="444"/>
      <c r="G39" s="456"/>
      <c r="H39" s="347" t="s">
        <v>143</v>
      </c>
      <c r="I39" s="331">
        <f>IF(VHP!F4&gt;0,VHP!F4,VHP!F4*-1)</f>
        <v>440546.85</v>
      </c>
      <c r="J39" s="332" t="s">
        <v>141</v>
      </c>
      <c r="K39" s="331">
        <f>IF(ESF!F30&gt;0,ESF!F30,ESF!F30*-1)</f>
        <v>440546.85</v>
      </c>
      <c r="L39" s="333">
        <f t="shared" si="1"/>
        <v>0</v>
      </c>
      <c r="M39" s="348" t="s">
        <v>169</v>
      </c>
    </row>
    <row r="40" spans="1:15" ht="20">
      <c r="A40" s="275" t="s">
        <v>50</v>
      </c>
      <c r="B40" s="349" t="s">
        <v>170</v>
      </c>
      <c r="C40" s="443"/>
      <c r="D40" s="444"/>
      <c r="E40" s="444"/>
      <c r="F40" s="444"/>
      <c r="G40" s="456"/>
      <c r="H40" s="285" t="s">
        <v>143</v>
      </c>
      <c r="I40" s="286">
        <f>IF(VHP!F9&gt;0,VHP!F9,VHP!F9*-1)</f>
        <v>7679101.0300000003</v>
      </c>
      <c r="J40" s="287" t="s">
        <v>141</v>
      </c>
      <c r="K40" s="286">
        <f>IF(ESF!F35&gt;0,ESF!F35,ESF!F35*-1)</f>
        <v>7679101.0300000003</v>
      </c>
      <c r="L40" s="288">
        <f t="shared" si="1"/>
        <v>0</v>
      </c>
      <c r="M40" s="350" t="s">
        <v>170</v>
      </c>
    </row>
    <row r="41" spans="1:15" ht="20">
      <c r="A41" s="299" t="s">
        <v>52</v>
      </c>
      <c r="B41" s="351" t="s">
        <v>171</v>
      </c>
      <c r="C41" s="443"/>
      <c r="D41" s="444"/>
      <c r="E41" s="444"/>
      <c r="F41" s="444"/>
      <c r="G41" s="456"/>
      <c r="H41" s="306" t="s">
        <v>143</v>
      </c>
      <c r="I41" s="344">
        <f>IF(VHP!E16&gt;0,VHP!E16,VHP!E16*-1)</f>
        <v>0</v>
      </c>
      <c r="J41" s="308" t="s">
        <v>141</v>
      </c>
      <c r="K41" s="344">
        <f>IF(ESF!F42&gt;0,ESF!F42,ESF!F42*-1)</f>
        <v>0</v>
      </c>
      <c r="L41" s="310">
        <f t="shared" si="1"/>
        <v>0</v>
      </c>
      <c r="M41" s="352" t="s">
        <v>171</v>
      </c>
    </row>
    <row r="42" spans="1:15" ht="20">
      <c r="A42" s="323"/>
      <c r="B42" s="353" t="s">
        <v>171</v>
      </c>
      <c r="C42" s="457"/>
      <c r="D42" s="458"/>
      <c r="E42" s="458"/>
      <c r="F42" s="458"/>
      <c r="G42" s="459"/>
      <c r="H42" s="347" t="s">
        <v>143</v>
      </c>
      <c r="I42" s="331">
        <f>IF(VHP!F16&gt;0,VHP!F16,VHP!F16*-1)</f>
        <v>0</v>
      </c>
      <c r="J42" s="332" t="s">
        <v>141</v>
      </c>
      <c r="K42" s="331">
        <f>IF(ESF!F42&gt;0,ESF!F42,ESF!F42*-1)</f>
        <v>0</v>
      </c>
      <c r="L42" s="333">
        <f t="shared" si="1"/>
        <v>0</v>
      </c>
      <c r="M42" s="354" t="s">
        <v>171</v>
      </c>
      <c r="O42" s="1" t="s">
        <v>172</v>
      </c>
    </row>
    <row r="43" spans="1:15">
      <c r="A43" s="275" t="s">
        <v>54</v>
      </c>
      <c r="B43" s="358" t="s">
        <v>173</v>
      </c>
      <c r="C43" s="285" t="s">
        <v>143</v>
      </c>
      <c r="D43" s="294">
        <f>IF(VHP!F38&gt;0,VHP!F38,VHP!F38*-1)</f>
        <v>7348204</v>
      </c>
      <c r="E43" s="287" t="s">
        <v>141</v>
      </c>
      <c r="F43" s="359">
        <f>IF(ESF!E46&gt;0,ESF!E46,ESF!E46*-1)</f>
        <v>7348204</v>
      </c>
      <c r="G43" s="297">
        <f t="shared" ref="G43:G49" si="2">ROUND(D43-F43,2)</f>
        <v>0</v>
      </c>
      <c r="H43" s="285" t="s">
        <v>143</v>
      </c>
      <c r="I43" s="286">
        <f>IF(VHP!F20&gt;0,VHP!F20,VHP!F20*-1)</f>
        <v>7238554.1799999997</v>
      </c>
      <c r="J43" s="287" t="s">
        <v>141</v>
      </c>
      <c r="K43" s="286">
        <f>IF(ESF!F46&gt;0,ESF!F46,ESF!F46*-1)</f>
        <v>7238554.1799999997</v>
      </c>
      <c r="L43" s="288">
        <f t="shared" si="1"/>
        <v>0</v>
      </c>
      <c r="M43" s="360" t="s">
        <v>173</v>
      </c>
    </row>
    <row r="44" spans="1:15">
      <c r="A44" s="299" t="s">
        <v>56</v>
      </c>
      <c r="B44" s="361" t="s">
        <v>174</v>
      </c>
      <c r="C44" s="306" t="s">
        <v>143</v>
      </c>
      <c r="D44" s="304">
        <f>IF(VHP!B23&gt;0,VHP!B23,VHP!B23*-1)</f>
        <v>0</v>
      </c>
      <c r="E44" s="308" t="s">
        <v>175</v>
      </c>
      <c r="F44" s="362">
        <f>IF(CSF!$B46&gt;0,CSF!$B46,CSF!$C46)</f>
        <v>0</v>
      </c>
      <c r="G44" s="305">
        <f t="shared" si="2"/>
        <v>0</v>
      </c>
      <c r="H44" s="441"/>
      <c r="I44" s="442"/>
      <c r="J44" s="442"/>
      <c r="K44" s="363"/>
      <c r="L44" s="364"/>
      <c r="M44" s="365" t="s">
        <v>174</v>
      </c>
    </row>
    <row r="45" spans="1:15">
      <c r="A45" s="312"/>
      <c r="B45" s="263" t="s">
        <v>176</v>
      </c>
      <c r="C45" s="366" t="s">
        <v>143</v>
      </c>
      <c r="D45" s="317">
        <f>IF(VHP!B24&gt;0,VHP!B24,VHP!B24*-1)</f>
        <v>0</v>
      </c>
      <c r="E45" s="291" t="s">
        <v>175</v>
      </c>
      <c r="F45" s="367">
        <f>IF(CSF!$B47&gt;0,CSF!$B47,CSF!$C47)</f>
        <v>0</v>
      </c>
      <c r="G45" s="318">
        <f t="shared" si="2"/>
        <v>0</v>
      </c>
      <c r="H45" s="441"/>
      <c r="I45" s="442"/>
      <c r="J45" s="442"/>
      <c r="K45" s="442"/>
      <c r="L45" s="455"/>
      <c r="M45" s="274" t="s">
        <v>176</v>
      </c>
    </row>
    <row r="46" spans="1:15">
      <c r="A46" s="323"/>
      <c r="B46" s="368" t="s">
        <v>177</v>
      </c>
      <c r="C46" s="347" t="s">
        <v>143</v>
      </c>
      <c r="D46" s="369">
        <f>IF(VHP!B25&gt;0,VHP!B25,VHP!B25*-1)</f>
        <v>0</v>
      </c>
      <c r="E46" s="332" t="s">
        <v>175</v>
      </c>
      <c r="F46" s="370">
        <f>IF(CSF!$B48&gt;0,CSF!$B48,CSF!$C48)</f>
        <v>0</v>
      </c>
      <c r="G46" s="329">
        <f t="shared" si="2"/>
        <v>0</v>
      </c>
      <c r="H46" s="443"/>
      <c r="I46" s="444"/>
      <c r="J46" s="444"/>
      <c r="K46" s="444"/>
      <c r="L46" s="456"/>
      <c r="M46" s="371" t="s">
        <v>177</v>
      </c>
    </row>
    <row r="47" spans="1:15">
      <c r="A47" s="299" t="s">
        <v>59</v>
      </c>
      <c r="B47" s="361" t="s">
        <v>178</v>
      </c>
      <c r="C47" s="306" t="s">
        <v>143</v>
      </c>
      <c r="D47" s="304">
        <f>IF(VHP!D30&gt;0,VHP!D30,VHP!D30*-1)</f>
        <v>0</v>
      </c>
      <c r="E47" s="308" t="s">
        <v>175</v>
      </c>
      <c r="F47" s="362">
        <f>IF(CSF!$B53&gt;0,CSF!$B53,CSF!$C53)</f>
        <v>0</v>
      </c>
      <c r="G47" s="305">
        <f t="shared" si="2"/>
        <v>0</v>
      </c>
      <c r="H47" s="443"/>
      <c r="I47" s="444"/>
      <c r="J47" s="444"/>
      <c r="K47" s="444"/>
      <c r="L47" s="456"/>
      <c r="M47" s="365" t="s">
        <v>178</v>
      </c>
    </row>
    <row r="48" spans="1:15">
      <c r="A48" s="312"/>
      <c r="B48" s="263" t="s">
        <v>179</v>
      </c>
      <c r="C48" s="366" t="s">
        <v>143</v>
      </c>
      <c r="D48" s="317">
        <f>IF(VHP!D31&gt;0,VHP!D31,VHP!D31*-1)</f>
        <v>0</v>
      </c>
      <c r="E48" s="291" t="s">
        <v>175</v>
      </c>
      <c r="F48" s="367">
        <f>IF(CSF!$B54&gt;0,CSF!$B54,CSF!$C54)</f>
        <v>0</v>
      </c>
      <c r="G48" s="318">
        <f t="shared" si="2"/>
        <v>0</v>
      </c>
      <c r="H48" s="443"/>
      <c r="I48" s="444"/>
      <c r="J48" s="444"/>
      <c r="K48" s="444"/>
      <c r="L48" s="456"/>
      <c r="M48" s="274" t="s">
        <v>179</v>
      </c>
    </row>
    <row r="49" spans="1:13">
      <c r="A49" s="323"/>
      <c r="B49" s="372" t="s">
        <v>180</v>
      </c>
      <c r="C49" s="347" t="s">
        <v>143</v>
      </c>
      <c r="D49" s="369">
        <f>IF(VHP!D32&gt;0,VHP!D32,VHP!D32*-1)</f>
        <v>0</v>
      </c>
      <c r="E49" s="332" t="s">
        <v>175</v>
      </c>
      <c r="F49" s="370">
        <f>IF(CSF!$B55&gt;0,CSF!$B55,CSF!$C55)</f>
        <v>0</v>
      </c>
      <c r="G49" s="329">
        <f t="shared" si="2"/>
        <v>0</v>
      </c>
      <c r="H49" s="443"/>
      <c r="I49" s="444"/>
      <c r="J49" s="444"/>
      <c r="K49" s="444"/>
      <c r="L49" s="456"/>
      <c r="M49" s="373" t="s">
        <v>180</v>
      </c>
    </row>
    <row r="50" spans="1:13">
      <c r="A50" s="275" t="s">
        <v>61</v>
      </c>
      <c r="B50" s="374" t="s">
        <v>181</v>
      </c>
      <c r="C50" s="285" t="s">
        <v>143</v>
      </c>
      <c r="D50" s="294">
        <f>IF(VHP!C29&gt;0,VHP!C29,VHP!C29*-1)</f>
        <v>3729740.93</v>
      </c>
      <c r="E50" s="287" t="s">
        <v>175</v>
      </c>
      <c r="F50" s="359">
        <f>IF(CSF!$B52&gt;0,CSF!$B52,CSF!$C52)</f>
        <v>3729740.93</v>
      </c>
      <c r="G50" s="297">
        <f t="shared" ref="G50:G55" si="3">ROUND(D50-F50,2)</f>
        <v>0</v>
      </c>
      <c r="H50" s="443"/>
      <c r="I50" s="444"/>
      <c r="J50" s="444"/>
      <c r="K50" s="444"/>
      <c r="L50" s="456"/>
      <c r="M50" s="375" t="s">
        <v>181</v>
      </c>
    </row>
    <row r="51" spans="1:13">
      <c r="A51" s="376" t="s">
        <v>63</v>
      </c>
      <c r="B51" s="377" t="s">
        <v>182</v>
      </c>
      <c r="C51" s="306" t="s">
        <v>143</v>
      </c>
      <c r="D51" s="378">
        <f>IF(VHP!E35&gt;0,VHP!E35,VHP!E35*-1)</f>
        <v>0</v>
      </c>
      <c r="E51" s="308" t="s">
        <v>175</v>
      </c>
      <c r="F51" s="362">
        <f>IF(CSF!$B58&gt;0,CSF!$B58,CSF!$C58)</f>
        <v>0</v>
      </c>
      <c r="G51" s="305">
        <f t="shared" si="3"/>
        <v>0</v>
      </c>
      <c r="H51" s="443"/>
      <c r="I51" s="444"/>
      <c r="J51" s="444"/>
      <c r="K51" s="444"/>
      <c r="L51" s="456"/>
      <c r="M51" s="379" t="s">
        <v>182</v>
      </c>
    </row>
    <row r="52" spans="1:13">
      <c r="A52" s="380"/>
      <c r="B52" s="381" t="s">
        <v>183</v>
      </c>
      <c r="C52" s="382" t="s">
        <v>143</v>
      </c>
      <c r="D52" s="369">
        <f>IF(VHP!E36&gt;0,VHP!E36,VHP!E36*-1)</f>
        <v>0</v>
      </c>
      <c r="E52" s="383" t="s">
        <v>175</v>
      </c>
      <c r="F52" s="384">
        <f>IF(CSF!$B59&gt;0,CSF!$B59,CSF!$C59)</f>
        <v>0</v>
      </c>
      <c r="G52" s="385">
        <f t="shared" si="3"/>
        <v>0</v>
      </c>
      <c r="H52" s="443"/>
      <c r="I52" s="444"/>
      <c r="J52" s="444"/>
      <c r="K52" s="444"/>
      <c r="L52" s="456"/>
      <c r="M52" s="386" t="s">
        <v>183</v>
      </c>
    </row>
    <row r="53" spans="1:13">
      <c r="A53" s="275" t="s">
        <v>72</v>
      </c>
      <c r="B53" s="374" t="s">
        <v>184</v>
      </c>
      <c r="C53" s="285" t="s">
        <v>143</v>
      </c>
      <c r="D53" s="294">
        <f>IF((VHP!D28+VHP!D29)&gt;0,VHP!D28+VHP!D29,(VHP!D28+VHP!D29)*-1)</f>
        <v>3620091.11</v>
      </c>
      <c r="E53" s="287" t="s">
        <v>175</v>
      </c>
      <c r="F53" s="359">
        <f>IF(CSF!$B51&gt;0,CSF!$B51,CSF!$C51)</f>
        <v>3620091.11</v>
      </c>
      <c r="G53" s="297">
        <f t="shared" si="3"/>
        <v>0</v>
      </c>
      <c r="H53" s="444"/>
      <c r="I53" s="444"/>
      <c r="J53" s="444"/>
      <c r="K53" s="444"/>
      <c r="L53" s="456"/>
      <c r="M53" s="375" t="s">
        <v>184</v>
      </c>
    </row>
    <row r="54" spans="1:13">
      <c r="A54" s="376" t="s">
        <v>65</v>
      </c>
      <c r="B54" s="377" t="s">
        <v>184</v>
      </c>
      <c r="C54" s="306" t="s">
        <v>143</v>
      </c>
      <c r="D54" s="294">
        <f>IF(VHP!D28&gt;0,VHP!D28,VHP!D28*-1)</f>
        <v>109649.82</v>
      </c>
      <c r="E54" s="308" t="s">
        <v>141</v>
      </c>
      <c r="F54" s="362">
        <f>IF(ESF!E36&gt;0,ESF!E36,ESF!E36*-1)</f>
        <v>109649.82</v>
      </c>
      <c r="G54" s="305">
        <f t="shared" si="3"/>
        <v>0</v>
      </c>
      <c r="H54" s="443"/>
      <c r="I54" s="444"/>
      <c r="J54" s="444"/>
      <c r="K54" s="444"/>
      <c r="L54" s="456"/>
      <c r="M54" s="379" t="s">
        <v>184</v>
      </c>
    </row>
    <row r="55" spans="1:13">
      <c r="A55" s="323"/>
      <c r="B55" s="372" t="s">
        <v>184</v>
      </c>
      <c r="C55" s="347" t="s">
        <v>143</v>
      </c>
      <c r="D55" s="328">
        <f>IF(VHP!D28&gt;0,VHP!D28,VHP!D28*-1)</f>
        <v>109649.82</v>
      </c>
      <c r="E55" s="332" t="s">
        <v>142</v>
      </c>
      <c r="F55" s="370">
        <f>IF(ACT!B66&gt;0,ACT!B66,ACT!B66*-1)</f>
        <v>109649.819999999</v>
      </c>
      <c r="G55" s="329">
        <f t="shared" si="3"/>
        <v>0</v>
      </c>
      <c r="H55" s="457"/>
      <c r="I55" s="458"/>
      <c r="J55" s="458"/>
      <c r="K55" s="458"/>
      <c r="L55" s="459"/>
      <c r="M55" s="373" t="s">
        <v>184</v>
      </c>
    </row>
    <row r="56" spans="1:13">
      <c r="A56" s="376" t="s">
        <v>68</v>
      </c>
      <c r="B56" s="387" t="s">
        <v>184</v>
      </c>
      <c r="C56" s="443"/>
      <c r="D56" s="444"/>
      <c r="E56" s="444"/>
      <c r="F56" s="388"/>
      <c r="G56" s="389"/>
      <c r="H56" s="390" t="s">
        <v>143</v>
      </c>
      <c r="I56" s="309">
        <f>IF(VHP!D10&gt;0,VHP!D10,VHP!D10*-1)</f>
        <v>3729740.93</v>
      </c>
      <c r="J56" s="391" t="s">
        <v>141</v>
      </c>
      <c r="K56" s="309">
        <f>IF(ESF!F36&gt;0,ESF!F36,ESF!F36*-1)</f>
        <v>3729740.93</v>
      </c>
      <c r="L56" s="392">
        <f t="shared" ref="L56:L57" si="4">ROUND(I56-K56,2)</f>
        <v>0</v>
      </c>
      <c r="M56" s="379" t="s">
        <v>184</v>
      </c>
    </row>
    <row r="57" spans="1:13">
      <c r="A57" s="323"/>
      <c r="B57" s="393" t="s">
        <v>184</v>
      </c>
      <c r="C57" s="443"/>
      <c r="D57" s="444"/>
      <c r="E57" s="444"/>
      <c r="F57" s="388"/>
      <c r="G57" s="389"/>
      <c r="H57" s="366" t="s">
        <v>143</v>
      </c>
      <c r="I57" s="320">
        <f>IF(VHP!D10&gt;0,VHP!D10,VHP!D10*-1)</f>
        <v>3729740.93</v>
      </c>
      <c r="J57" s="291" t="s">
        <v>142</v>
      </c>
      <c r="K57" s="394">
        <f>IF(ACT!C66&gt;0,ACT!C66,ACT!C66*-1)</f>
        <v>3729740.93</v>
      </c>
      <c r="L57" s="321">
        <f t="shared" si="4"/>
        <v>0</v>
      </c>
      <c r="M57" s="373" t="s">
        <v>184</v>
      </c>
    </row>
    <row r="58" spans="1:13">
      <c r="A58" s="395" t="s">
        <v>70</v>
      </c>
      <c r="B58" s="396" t="s">
        <v>181</v>
      </c>
      <c r="C58" s="366" t="s">
        <v>143</v>
      </c>
      <c r="D58" s="317">
        <f>IF(VHP!D29&gt;0,VHP!D29,VHP!D29*-1)</f>
        <v>3729740.93</v>
      </c>
      <c r="E58" s="388"/>
      <c r="F58" s="388"/>
      <c r="G58" s="388"/>
      <c r="H58" s="460"/>
      <c r="I58" s="461"/>
      <c r="J58" s="291" t="s">
        <v>141</v>
      </c>
      <c r="K58" s="320">
        <f>IF(ESF!F36&gt;0,ESF!F36,ESF!F36*-1)</f>
        <v>3729740.93</v>
      </c>
      <c r="L58" s="321">
        <f>ROUND((D58-K58),2)</f>
        <v>0</v>
      </c>
      <c r="M58" s="397" t="s">
        <v>181</v>
      </c>
    </row>
    <row r="59" spans="1:13">
      <c r="A59" s="323"/>
      <c r="B59" s="398" t="s">
        <v>181</v>
      </c>
      <c r="C59" s="382" t="s">
        <v>143</v>
      </c>
      <c r="D59" s="399">
        <f>IF(VHP!D29&gt;0,VHP!D29,VHP!D29*-1)</f>
        <v>3729740.93</v>
      </c>
      <c r="E59" s="388"/>
      <c r="F59" s="388"/>
      <c r="G59" s="388"/>
      <c r="H59" s="457"/>
      <c r="I59" s="462"/>
      <c r="J59" s="383" t="s">
        <v>140</v>
      </c>
      <c r="K59" s="394">
        <f>IF(ACT!C66&gt;0,ACT!C66,ACT!C66*-1)</f>
        <v>3729740.93</v>
      </c>
      <c r="L59" s="400">
        <f>ROUND((D59-K59),2)</f>
        <v>0</v>
      </c>
      <c r="M59" s="371" t="s">
        <v>181</v>
      </c>
    </row>
    <row r="60" spans="1:13">
      <c r="A60" s="401" t="s">
        <v>74</v>
      </c>
      <c r="B60" s="402" t="s">
        <v>144</v>
      </c>
      <c r="C60" s="285" t="s">
        <v>175</v>
      </c>
      <c r="D60" s="359">
        <f>IF(CSF!$B5&gt;0,CSF!$B5,CSF!$C5)</f>
        <v>27608.62</v>
      </c>
      <c r="E60" s="287" t="s">
        <v>161</v>
      </c>
      <c r="F60" s="359">
        <f>IF(EFE!B61&gt;0,EFE!B61,EFE!B61*-1)</f>
        <v>27608.62</v>
      </c>
      <c r="G60" s="297">
        <f>ROUND(D60-F60,2)</f>
        <v>0</v>
      </c>
      <c r="H60" s="441"/>
      <c r="I60" s="442"/>
      <c r="J60" s="442"/>
      <c r="K60" s="442"/>
      <c r="L60" s="455"/>
      <c r="M60" s="403" t="s">
        <v>144</v>
      </c>
    </row>
    <row r="61" spans="1:13">
      <c r="A61" s="376" t="s">
        <v>77</v>
      </c>
      <c r="B61" s="404" t="s">
        <v>144</v>
      </c>
      <c r="C61" s="306" t="s">
        <v>175</v>
      </c>
      <c r="D61" s="362">
        <f>IF(CSF!$B5&gt;0,CSF!$B5,CSF!$C5)</f>
        <v>27608.62</v>
      </c>
      <c r="E61" s="308" t="s">
        <v>145</v>
      </c>
      <c r="F61" s="362">
        <f>IF(EAA!F5&gt;0,EAA!F5,EAA!F5*-1)</f>
        <v>27608.620000000999</v>
      </c>
      <c r="G61" s="305">
        <f>ROUND(D61-F61,2)</f>
        <v>0</v>
      </c>
      <c r="H61" s="443"/>
      <c r="I61" s="444"/>
      <c r="J61" s="444"/>
      <c r="K61" s="444"/>
      <c r="L61" s="456"/>
      <c r="M61" s="405" t="s">
        <v>144</v>
      </c>
    </row>
    <row r="62" spans="1:13">
      <c r="A62" s="380"/>
      <c r="B62" s="406" t="s">
        <v>146</v>
      </c>
      <c r="C62" s="366" t="s">
        <v>175</v>
      </c>
      <c r="D62" s="367">
        <f>IF(CSF!$B6&gt;0,CSF!$B6,CSF!$C6)</f>
        <v>5000</v>
      </c>
      <c r="E62" s="291" t="s">
        <v>145</v>
      </c>
      <c r="F62" s="367">
        <f>IF(EAA!F6&gt;0,EAA!F6,EAA!F6*-1)</f>
        <v>4999.9999999998799</v>
      </c>
      <c r="G62" s="318">
        <f>ROUND(D62-F62,2)</f>
        <v>0</v>
      </c>
      <c r="H62" s="443"/>
      <c r="I62" s="444"/>
      <c r="J62" s="444"/>
      <c r="K62" s="444"/>
      <c r="L62" s="456"/>
      <c r="M62" s="407" t="s">
        <v>146</v>
      </c>
    </row>
    <row r="63" spans="1:13">
      <c r="A63" s="380"/>
      <c r="B63" s="406" t="s">
        <v>147</v>
      </c>
      <c r="C63" s="366" t="s">
        <v>175</v>
      </c>
      <c r="D63" s="367">
        <f>IF(CSF!$B7&gt;0,CSF!$B7,CSF!$C7)</f>
        <v>0</v>
      </c>
      <c r="E63" s="291" t="s">
        <v>145</v>
      </c>
      <c r="F63" s="367">
        <f>IF(EAA!F7&gt;0,EAA!F7,EAA!F7*-1)</f>
        <v>0</v>
      </c>
      <c r="G63" s="318">
        <f>ROUND(D63-F63,2)</f>
        <v>0</v>
      </c>
      <c r="H63" s="443"/>
      <c r="I63" s="444"/>
      <c r="J63" s="444"/>
      <c r="K63" s="444"/>
      <c r="L63" s="456"/>
      <c r="M63" s="407" t="s">
        <v>147</v>
      </c>
    </row>
    <row r="64" spans="1:13">
      <c r="A64" s="380"/>
      <c r="B64" s="406" t="s">
        <v>148</v>
      </c>
      <c r="C64" s="366" t="s">
        <v>175</v>
      </c>
      <c r="D64" s="367">
        <f>IF(CSF!$B8&gt;0,CSF!$B8,CSF!$C8)</f>
        <v>0</v>
      </c>
      <c r="E64" s="291" t="s">
        <v>145</v>
      </c>
      <c r="F64" s="367">
        <f>IF(EAA!F8&gt;0,EAA!F8,EAA!F8*-1)</f>
        <v>0</v>
      </c>
      <c r="G64" s="318">
        <f t="shared" ref="G64:G76" si="5">ROUND(D64-F64,2)</f>
        <v>0</v>
      </c>
      <c r="H64" s="443"/>
      <c r="I64" s="444"/>
      <c r="J64" s="444"/>
      <c r="K64" s="444"/>
      <c r="L64" s="456"/>
      <c r="M64" s="407" t="s">
        <v>148</v>
      </c>
    </row>
    <row r="65" spans="1:13">
      <c r="A65" s="380"/>
      <c r="B65" s="406" t="s">
        <v>149</v>
      </c>
      <c r="C65" s="366" t="s">
        <v>175</v>
      </c>
      <c r="D65" s="367">
        <f>IF(CSF!$B9&gt;0,CSF!$B9,CSF!$C9)</f>
        <v>0</v>
      </c>
      <c r="E65" s="291" t="s">
        <v>145</v>
      </c>
      <c r="F65" s="367">
        <f>IF(EAA!F9&gt;0,EAA!F9,EAA!F9*-1)</f>
        <v>0</v>
      </c>
      <c r="G65" s="318">
        <f t="shared" si="5"/>
        <v>0</v>
      </c>
      <c r="H65" s="443"/>
      <c r="I65" s="444"/>
      <c r="J65" s="444"/>
      <c r="K65" s="444"/>
      <c r="L65" s="456"/>
      <c r="M65" s="407" t="s">
        <v>149</v>
      </c>
    </row>
    <row r="66" spans="1:13" ht="20">
      <c r="A66" s="380"/>
      <c r="B66" s="406" t="s">
        <v>150</v>
      </c>
      <c r="C66" s="366" t="s">
        <v>175</v>
      </c>
      <c r="D66" s="367">
        <f>IF(CSF!$B10&gt;0,CSF!$B10,CSF!$C10)</f>
        <v>0</v>
      </c>
      <c r="E66" s="291" t="s">
        <v>145</v>
      </c>
      <c r="F66" s="367">
        <f>IF(EAA!F10&gt;0,EAA!F10,EAA!F10*-1)</f>
        <v>0</v>
      </c>
      <c r="G66" s="318">
        <f t="shared" si="5"/>
        <v>0</v>
      </c>
      <c r="H66" s="443"/>
      <c r="I66" s="444"/>
      <c r="J66" s="444"/>
      <c r="K66" s="444"/>
      <c r="L66" s="456"/>
      <c r="M66" s="407" t="s">
        <v>150</v>
      </c>
    </row>
    <row r="67" spans="1:13">
      <c r="A67" s="380"/>
      <c r="B67" s="406" t="s">
        <v>151</v>
      </c>
      <c r="C67" s="366" t="s">
        <v>175</v>
      </c>
      <c r="D67" s="367">
        <f>IF(CSF!$B11&gt;0,CSF!$B11,CSF!$C11)</f>
        <v>0</v>
      </c>
      <c r="E67" s="291" t="s">
        <v>145</v>
      </c>
      <c r="F67" s="367">
        <f>IF(EAA!F11&gt;0,EAA!F11,EAA!F11*-1)</f>
        <v>0</v>
      </c>
      <c r="G67" s="318">
        <f t="shared" si="5"/>
        <v>0</v>
      </c>
      <c r="H67" s="443"/>
      <c r="I67" s="444"/>
      <c r="J67" s="444"/>
      <c r="K67" s="444"/>
      <c r="L67" s="456"/>
      <c r="M67" s="407" t="s">
        <v>151</v>
      </c>
    </row>
    <row r="68" spans="1:13">
      <c r="A68" s="380"/>
      <c r="B68" s="406" t="s">
        <v>152</v>
      </c>
      <c r="C68" s="366" t="s">
        <v>175</v>
      </c>
      <c r="D68" s="367">
        <f>IF(CSF!$B14&gt;0,CSF!$B14,CSF!$C14)</f>
        <v>0</v>
      </c>
      <c r="E68" s="291" t="s">
        <v>145</v>
      </c>
      <c r="F68" s="367">
        <f>IF(EAA!F13&gt;0,EAA!F13,EAA!F13*-1)</f>
        <v>0</v>
      </c>
      <c r="G68" s="318">
        <f t="shared" si="5"/>
        <v>0</v>
      </c>
      <c r="H68" s="443"/>
      <c r="I68" s="444"/>
      <c r="J68" s="444"/>
      <c r="K68" s="444"/>
      <c r="L68" s="456"/>
      <c r="M68" s="407" t="s">
        <v>152</v>
      </c>
    </row>
    <row r="69" spans="1:13" ht="20">
      <c r="A69" s="380"/>
      <c r="B69" s="406" t="s">
        <v>153</v>
      </c>
      <c r="C69" s="366" t="s">
        <v>175</v>
      </c>
      <c r="D69" s="367">
        <f>IF(CSF!$B15&gt;0,CSF!$B15,CSF!$C15)</f>
        <v>0</v>
      </c>
      <c r="E69" s="291" t="s">
        <v>145</v>
      </c>
      <c r="F69" s="367">
        <f>IF(EAA!F14&gt;0,EAA!F14,EAA!F14*-1)</f>
        <v>0</v>
      </c>
      <c r="G69" s="318">
        <f t="shared" si="5"/>
        <v>0</v>
      </c>
      <c r="H69" s="443"/>
      <c r="I69" s="444"/>
      <c r="J69" s="444"/>
      <c r="K69" s="444"/>
      <c r="L69" s="456"/>
      <c r="M69" s="407" t="s">
        <v>153</v>
      </c>
    </row>
    <row r="70" spans="1:13" ht="20">
      <c r="A70" s="380"/>
      <c r="B70" s="406" t="s">
        <v>154</v>
      </c>
      <c r="C70" s="366" t="s">
        <v>175</v>
      </c>
      <c r="D70" s="367">
        <f>IF(CSF!$B16&gt;0,CSF!$B16,CSF!$C16)</f>
        <v>0</v>
      </c>
      <c r="E70" s="291" t="s">
        <v>145</v>
      </c>
      <c r="F70" s="367">
        <f>IF(EAA!F15&gt;0,EAA!F15,EAA!F15*-1)</f>
        <v>0</v>
      </c>
      <c r="G70" s="318">
        <f t="shared" si="5"/>
        <v>0</v>
      </c>
      <c r="H70" s="443"/>
      <c r="I70" s="444"/>
      <c r="J70" s="444"/>
      <c r="K70" s="444"/>
      <c r="L70" s="456"/>
      <c r="M70" s="407" t="s">
        <v>154</v>
      </c>
    </row>
    <row r="71" spans="1:13">
      <c r="A71" s="380"/>
      <c r="B71" s="406" t="s">
        <v>155</v>
      </c>
      <c r="C71" s="366" t="s">
        <v>175</v>
      </c>
      <c r="D71" s="367">
        <f>IF(CSF!$B17&gt;0,CSF!$B17,CSF!$C17)</f>
        <v>25800</v>
      </c>
      <c r="E71" s="291" t="s">
        <v>145</v>
      </c>
      <c r="F71" s="367">
        <f>IF(EAA!F16&gt;0,EAA!F16,EAA!F16*-1)</f>
        <v>25800</v>
      </c>
      <c r="G71" s="318">
        <f t="shared" si="5"/>
        <v>0</v>
      </c>
      <c r="H71" s="443"/>
      <c r="I71" s="444"/>
      <c r="J71" s="444"/>
      <c r="K71" s="444"/>
      <c r="L71" s="456"/>
      <c r="M71" s="407" t="s">
        <v>155</v>
      </c>
    </row>
    <row r="72" spans="1:13">
      <c r="A72" s="380"/>
      <c r="B72" s="406" t="s">
        <v>156</v>
      </c>
      <c r="C72" s="366" t="s">
        <v>175</v>
      </c>
      <c r="D72" s="367">
        <f>IF(CSF!$B18&gt;0,CSF!$B18,CSF!$C18)</f>
        <v>0</v>
      </c>
      <c r="E72" s="291" t="s">
        <v>145</v>
      </c>
      <c r="F72" s="367">
        <f>IF(EAA!F17&gt;0,EAA!F17,EAA!F17*-1)</f>
        <v>0</v>
      </c>
      <c r="G72" s="318">
        <f t="shared" si="5"/>
        <v>0</v>
      </c>
      <c r="H72" s="443"/>
      <c r="I72" s="444"/>
      <c r="J72" s="444"/>
      <c r="K72" s="444"/>
      <c r="L72" s="456"/>
      <c r="M72" s="407" t="s">
        <v>156</v>
      </c>
    </row>
    <row r="73" spans="1:13" ht="20">
      <c r="A73" s="380"/>
      <c r="B73" s="406" t="s">
        <v>157</v>
      </c>
      <c r="C73" s="366" t="s">
        <v>175</v>
      </c>
      <c r="D73" s="367">
        <f>IF(CSF!$B19&gt;0,CSF!$B19,CSF!$C19)</f>
        <v>37641.64</v>
      </c>
      <c r="E73" s="291" t="s">
        <v>145</v>
      </c>
      <c r="F73" s="367">
        <f>IF(EAA!F18&gt;0,EAA!F18,EAA!F18*-1)</f>
        <v>37641.640000000101</v>
      </c>
      <c r="G73" s="318">
        <f t="shared" si="5"/>
        <v>0</v>
      </c>
      <c r="H73" s="443"/>
      <c r="I73" s="444"/>
      <c r="J73" s="444"/>
      <c r="K73" s="444"/>
      <c r="L73" s="456"/>
      <c r="M73" s="407" t="s">
        <v>157</v>
      </c>
    </row>
    <row r="74" spans="1:13">
      <c r="A74" s="380"/>
      <c r="B74" s="406" t="s">
        <v>158</v>
      </c>
      <c r="C74" s="366" t="s">
        <v>175</v>
      </c>
      <c r="D74" s="367">
        <f>IF(CSF!$B20&gt;0,CSF!$B20,CSF!$C20)</f>
        <v>0</v>
      </c>
      <c r="E74" s="291" t="s">
        <v>145</v>
      </c>
      <c r="F74" s="367">
        <f>IF(EAA!F19&gt;0,EAA!F19,EAA!F19*-1)</f>
        <v>0</v>
      </c>
      <c r="G74" s="318">
        <f t="shared" si="5"/>
        <v>0</v>
      </c>
      <c r="H74" s="443"/>
      <c r="I74" s="444"/>
      <c r="J74" s="444"/>
      <c r="K74" s="444"/>
      <c r="L74" s="456"/>
      <c r="M74" s="407" t="s">
        <v>158</v>
      </c>
    </row>
    <row r="75" spans="1:13" ht="20">
      <c r="A75" s="380"/>
      <c r="B75" s="406" t="s">
        <v>159</v>
      </c>
      <c r="C75" s="366" t="s">
        <v>175</v>
      </c>
      <c r="D75" s="367">
        <f>IF(CSF!$B21&gt;0,CSF!$B21,CSF!$C21)</f>
        <v>0</v>
      </c>
      <c r="E75" s="291" t="s">
        <v>145</v>
      </c>
      <c r="F75" s="367">
        <f>IF(EAA!F20&gt;0,EAA!F20,EAA!F20*-1)</f>
        <v>0</v>
      </c>
      <c r="G75" s="318">
        <f t="shared" si="5"/>
        <v>0</v>
      </c>
      <c r="H75" s="443"/>
      <c r="I75" s="444"/>
      <c r="J75" s="444"/>
      <c r="K75" s="444"/>
      <c r="L75" s="456"/>
      <c r="M75" s="407" t="s">
        <v>159</v>
      </c>
    </row>
    <row r="76" spans="1:13">
      <c r="A76" s="408"/>
      <c r="B76" s="409" t="s">
        <v>160</v>
      </c>
      <c r="C76" s="347" t="s">
        <v>175</v>
      </c>
      <c r="D76" s="370">
        <f>IF(CSF!$B22&gt;0,CSF!$B22,CSF!$C22)</f>
        <v>0</v>
      </c>
      <c r="E76" s="332" t="s">
        <v>145</v>
      </c>
      <c r="F76" s="370">
        <f>IF(EAA!F21&gt;0,EAA!F21,EAA!F21*-1)</f>
        <v>0</v>
      </c>
      <c r="G76" s="329">
        <f t="shared" si="5"/>
        <v>0</v>
      </c>
      <c r="H76" s="443"/>
      <c r="I76" s="444"/>
      <c r="J76" s="444"/>
      <c r="K76" s="444"/>
      <c r="L76" s="456"/>
      <c r="M76" s="410" t="s">
        <v>160</v>
      </c>
    </row>
    <row r="77" spans="1:13">
      <c r="A77" s="376" t="s">
        <v>80</v>
      </c>
      <c r="B77" s="361" t="s">
        <v>178</v>
      </c>
      <c r="C77" s="306" t="s">
        <v>175</v>
      </c>
      <c r="D77" s="362">
        <f>IF(CSF!$B53&gt;0,CSF!$B53,CSF!$C53)</f>
        <v>0</v>
      </c>
      <c r="E77" s="308" t="s">
        <v>143</v>
      </c>
      <c r="F77" s="411">
        <f>IF(VHP!D30&gt;0,VHP!D30,VHP!D30*-1)</f>
        <v>0</v>
      </c>
      <c r="G77" s="305">
        <f t="shared" ref="G77:G82" si="6">ROUND(D77-F77,2)</f>
        <v>0</v>
      </c>
      <c r="H77" s="443"/>
      <c r="I77" s="444"/>
      <c r="J77" s="444"/>
      <c r="K77" s="444"/>
      <c r="L77" s="456"/>
      <c r="M77" s="365" t="s">
        <v>178</v>
      </c>
    </row>
    <row r="78" spans="1:13">
      <c r="A78" s="380"/>
      <c r="B78" s="263" t="s">
        <v>179</v>
      </c>
      <c r="C78" s="366" t="s">
        <v>175</v>
      </c>
      <c r="D78" s="367">
        <f>IF(CSF!$B54&gt;0,CSF!$B54,CSF!$C54)</f>
        <v>0</v>
      </c>
      <c r="E78" s="291" t="s">
        <v>143</v>
      </c>
      <c r="F78" s="411">
        <f>IF(VHP!D31&gt;0,VHP!D31,VHP!D31*-1)</f>
        <v>0</v>
      </c>
      <c r="G78" s="318">
        <f t="shared" si="6"/>
        <v>0</v>
      </c>
      <c r="H78" s="443"/>
      <c r="I78" s="444"/>
      <c r="J78" s="444"/>
      <c r="K78" s="444"/>
      <c r="L78" s="456"/>
      <c r="M78" s="274" t="s">
        <v>179</v>
      </c>
    </row>
    <row r="79" spans="1:13">
      <c r="A79" s="408"/>
      <c r="B79" s="368" t="s">
        <v>180</v>
      </c>
      <c r="C79" s="347" t="s">
        <v>175</v>
      </c>
      <c r="D79" s="370">
        <f>IF(CSF!$B55&gt;0,CSF!$B55,CSF!$C55)</f>
        <v>0</v>
      </c>
      <c r="E79" s="332" t="s">
        <v>143</v>
      </c>
      <c r="F79" s="411">
        <f>IF(VHP!D32&gt;0,VHP!D32,VHP!D32*-1)</f>
        <v>0</v>
      </c>
      <c r="G79" s="329">
        <f t="shared" si="6"/>
        <v>0</v>
      </c>
      <c r="H79" s="443"/>
      <c r="I79" s="444"/>
      <c r="J79" s="444"/>
      <c r="K79" s="444"/>
      <c r="L79" s="456"/>
      <c r="M79" s="371" t="s">
        <v>180</v>
      </c>
    </row>
    <row r="80" spans="1:13">
      <c r="A80" s="401" t="s">
        <v>83</v>
      </c>
      <c r="B80" s="276" t="s">
        <v>184</v>
      </c>
      <c r="C80" s="285" t="s">
        <v>175</v>
      </c>
      <c r="D80" s="359">
        <f>IF(CSF!$B51&gt;0,CSF!$B51,CSF!$C51)</f>
        <v>3620091.11</v>
      </c>
      <c r="E80" s="287" t="s">
        <v>143</v>
      </c>
      <c r="F80" s="359">
        <f>IF((VHP!D28+VHP!D29)&gt;0,VHP!D28+VHP!D29,(VHP!D28+VHP!D29)*-1)</f>
        <v>3620091.11</v>
      </c>
      <c r="G80" s="297">
        <f t="shared" si="6"/>
        <v>0</v>
      </c>
      <c r="H80" s="443"/>
      <c r="I80" s="444"/>
      <c r="J80" s="444"/>
      <c r="K80" s="444"/>
      <c r="L80" s="456"/>
      <c r="M80" s="282" t="s">
        <v>184</v>
      </c>
    </row>
    <row r="81" spans="1:13" ht="20">
      <c r="A81" s="401" t="s">
        <v>85</v>
      </c>
      <c r="B81" s="276" t="s">
        <v>185</v>
      </c>
      <c r="C81" s="285" t="s">
        <v>161</v>
      </c>
      <c r="D81" s="294">
        <f>IF(EFE!B61&gt;0,EFE!B61,EFE!B61*-1)</f>
        <v>27608.62</v>
      </c>
      <c r="E81" s="287" t="s">
        <v>175</v>
      </c>
      <c r="F81" s="359">
        <f>IF(CSF!$B5&gt;0,CSF!$B5,CSF!$C5)</f>
        <v>27608.62</v>
      </c>
      <c r="G81" s="297">
        <f t="shared" si="6"/>
        <v>0</v>
      </c>
      <c r="H81" s="457"/>
      <c r="I81" s="458"/>
      <c r="J81" s="458"/>
      <c r="K81" s="458"/>
      <c r="L81" s="459"/>
      <c r="M81" s="282" t="s">
        <v>185</v>
      </c>
    </row>
    <row r="82" spans="1:13">
      <c r="A82" s="401" t="s">
        <v>88</v>
      </c>
      <c r="B82" s="276" t="s">
        <v>186</v>
      </c>
      <c r="C82" s="285" t="s">
        <v>161</v>
      </c>
      <c r="D82" s="294">
        <f>IF(EFE!B65&gt;0,EFE!B65,EFE!B65*-1)</f>
        <v>5643726.96</v>
      </c>
      <c r="E82" s="287" t="s">
        <v>141</v>
      </c>
      <c r="F82" s="359">
        <f>IF(ESF!B5&gt;0,ESF!B5,ESF!B5*-1)</f>
        <v>5643726.96</v>
      </c>
      <c r="G82" s="297">
        <f t="shared" si="6"/>
        <v>0</v>
      </c>
      <c r="H82" s="285" t="s">
        <v>161</v>
      </c>
      <c r="I82" s="286">
        <f>IF(EFE!C65&gt;0,EFE!C65,EFE!C65*-1)</f>
        <v>5616118.3399999999</v>
      </c>
      <c r="J82" s="287" t="s">
        <v>141</v>
      </c>
      <c r="K82" s="286">
        <f>IF(ESF!C5&gt;0,ESF!C5,ESF!C5*-1)</f>
        <v>5616118.3399999999</v>
      </c>
      <c r="L82" s="288">
        <f t="shared" ref="L82:L99" si="7">ROUND(I82-K82,2)</f>
        <v>0</v>
      </c>
      <c r="M82" s="282" t="s">
        <v>186</v>
      </c>
    </row>
    <row r="83" spans="1:13">
      <c r="A83" s="401" t="s">
        <v>91</v>
      </c>
      <c r="B83" s="276" t="s">
        <v>187</v>
      </c>
      <c r="C83" s="412" t="s">
        <v>161</v>
      </c>
      <c r="D83" s="294">
        <f>IF(EFE!B63&gt;0,EFE!B63,EFE!B63*-1)</f>
        <v>5616118.3399999999</v>
      </c>
      <c r="E83" s="445"/>
      <c r="F83" s="439"/>
      <c r="G83" s="439"/>
      <c r="H83" s="439"/>
      <c r="I83" s="446"/>
      <c r="J83" s="287" t="s">
        <v>141</v>
      </c>
      <c r="K83" s="413">
        <f>IF(ESF!C5&gt;0,ESF!C5,ESF!C5*-1)</f>
        <v>5616118.3399999999</v>
      </c>
      <c r="L83" s="288">
        <f>ROUND(D83-K83,2)</f>
        <v>0</v>
      </c>
      <c r="M83" s="282" t="s">
        <v>187</v>
      </c>
    </row>
    <row r="84" spans="1:13">
      <c r="A84" s="376" t="s">
        <v>93</v>
      </c>
      <c r="B84" s="414" t="s">
        <v>144</v>
      </c>
      <c r="C84" s="306" t="s">
        <v>145</v>
      </c>
      <c r="D84" s="304">
        <f>IF(EAA!E5&gt;0,EAA!E5,EAA!E5*-1)</f>
        <v>5643726.96</v>
      </c>
      <c r="E84" s="308" t="s">
        <v>141</v>
      </c>
      <c r="F84" s="415">
        <f>IF(ESF!B5&gt;0,ESF!B5,ESF!B5*-1)</f>
        <v>5643726.96</v>
      </c>
      <c r="G84" s="305">
        <f t="shared" ref="G84:G101" si="8">ROUND(D84-F84,2)</f>
        <v>0</v>
      </c>
      <c r="H84" s="306" t="s">
        <v>145</v>
      </c>
      <c r="I84" s="279">
        <f>IF(EAA!B5&gt;0,EAA!B5,EAA!B5*-1)</f>
        <v>5616118.3399999999</v>
      </c>
      <c r="J84" s="308" t="s">
        <v>141</v>
      </c>
      <c r="K84" s="344">
        <f>IF(ESF!C5&gt;0,ESF!C5,ESF!C5*-1)</f>
        <v>5616118.3399999999</v>
      </c>
      <c r="L84" s="310">
        <f t="shared" si="7"/>
        <v>0</v>
      </c>
      <c r="M84" s="416" t="s">
        <v>144</v>
      </c>
    </row>
    <row r="85" spans="1:13">
      <c r="A85" s="380"/>
      <c r="B85" s="417" t="s">
        <v>146</v>
      </c>
      <c r="C85" s="366" t="s">
        <v>145</v>
      </c>
      <c r="D85" s="317">
        <f>IF(EAA!E6&gt;0,EAA!E6,EAA!E6*-1)</f>
        <v>892826.32</v>
      </c>
      <c r="E85" s="291" t="s">
        <v>141</v>
      </c>
      <c r="F85" s="367">
        <f>IF(ESF!B6&gt;0,ESF!B6,ESF!B6*-1)</f>
        <v>892826.32</v>
      </c>
      <c r="G85" s="318">
        <f t="shared" si="8"/>
        <v>0</v>
      </c>
      <c r="H85" s="366" t="s">
        <v>145</v>
      </c>
      <c r="I85" s="320">
        <f>IF(EAA!B6&gt;0,EAA!B6,EAA!B6*-1)</f>
        <v>887826.32</v>
      </c>
      <c r="J85" s="291" t="s">
        <v>141</v>
      </c>
      <c r="K85" s="320">
        <f>IF(ESF!C6&gt;0,ESF!C6,ESF!C6*-1)</f>
        <v>887826.32</v>
      </c>
      <c r="L85" s="321">
        <f t="shared" si="7"/>
        <v>0</v>
      </c>
      <c r="M85" s="418" t="s">
        <v>146</v>
      </c>
    </row>
    <row r="86" spans="1:13">
      <c r="A86" s="380"/>
      <c r="B86" s="417" t="s">
        <v>147</v>
      </c>
      <c r="C86" s="366" t="s">
        <v>145</v>
      </c>
      <c r="D86" s="317">
        <f>IF(EAA!E7&gt;0,EAA!E7,EAA!E7*-1)</f>
        <v>0</v>
      </c>
      <c r="E86" s="291" t="s">
        <v>141</v>
      </c>
      <c r="F86" s="367">
        <f>IF(ESF!B7&gt;0,ESF!B7,ESF!B7*-1)</f>
        <v>0</v>
      </c>
      <c r="G86" s="318">
        <f t="shared" si="8"/>
        <v>0</v>
      </c>
      <c r="H86" s="366" t="s">
        <v>145</v>
      </c>
      <c r="I86" s="320">
        <f>IF(EAA!B7&gt;0,EAA!B7,EAA!B7*-1)</f>
        <v>0</v>
      </c>
      <c r="J86" s="291" t="s">
        <v>141</v>
      </c>
      <c r="K86" s="320">
        <f>IF(ESF!C7&gt;0,ESF!C7,ESF!C7*-1)</f>
        <v>0</v>
      </c>
      <c r="L86" s="321">
        <f t="shared" si="7"/>
        <v>0</v>
      </c>
      <c r="M86" s="418" t="s">
        <v>147</v>
      </c>
    </row>
    <row r="87" spans="1:13">
      <c r="A87" s="380"/>
      <c r="B87" s="417" t="s">
        <v>148</v>
      </c>
      <c r="C87" s="366" t="s">
        <v>145</v>
      </c>
      <c r="D87" s="317">
        <f>IF(EAA!E8&gt;0,EAA!E8,EAA!E8*-1)</f>
        <v>0</v>
      </c>
      <c r="E87" s="291" t="s">
        <v>141</v>
      </c>
      <c r="F87" s="367">
        <f>IF(ESF!B8&gt;0,ESF!B8,ESF!B8*-1)</f>
        <v>0</v>
      </c>
      <c r="G87" s="318">
        <f t="shared" si="8"/>
        <v>0</v>
      </c>
      <c r="H87" s="366" t="s">
        <v>145</v>
      </c>
      <c r="I87" s="320">
        <f>IF(EAA!B8&gt;0,EAA!B8,EAA!B8*-1)</f>
        <v>0</v>
      </c>
      <c r="J87" s="291" t="s">
        <v>141</v>
      </c>
      <c r="K87" s="320">
        <f>IF(ESF!C8&gt;0,ESF!C8,ESF!C8*-1)</f>
        <v>0</v>
      </c>
      <c r="L87" s="321">
        <f t="shared" si="7"/>
        <v>0</v>
      </c>
      <c r="M87" s="418" t="s">
        <v>148</v>
      </c>
    </row>
    <row r="88" spans="1:13">
      <c r="A88" s="380"/>
      <c r="B88" s="417" t="s">
        <v>149</v>
      </c>
      <c r="C88" s="366" t="s">
        <v>145</v>
      </c>
      <c r="D88" s="317">
        <f>IF(EAA!E9&gt;0,EAA!E9,EAA!E9*-1)</f>
        <v>0</v>
      </c>
      <c r="E88" s="291" t="s">
        <v>141</v>
      </c>
      <c r="F88" s="367">
        <f>IF(ESF!B9&gt;0,ESF!B9,ESF!B9*-1)</f>
        <v>0</v>
      </c>
      <c r="G88" s="318">
        <f t="shared" si="8"/>
        <v>0</v>
      </c>
      <c r="H88" s="366" t="s">
        <v>145</v>
      </c>
      <c r="I88" s="320">
        <f>IF(EAA!B9&gt;0,EAA!B9,EAA!B9*-1)</f>
        <v>0</v>
      </c>
      <c r="J88" s="291" t="s">
        <v>141</v>
      </c>
      <c r="K88" s="320">
        <f>IF(ESF!C9&gt;0,ESF!C9,ESF!C9*-1)</f>
        <v>0</v>
      </c>
      <c r="L88" s="321">
        <f t="shared" si="7"/>
        <v>0</v>
      </c>
      <c r="M88" s="418" t="s">
        <v>149</v>
      </c>
    </row>
    <row r="89" spans="1:13" ht="20">
      <c r="A89" s="380"/>
      <c r="B89" s="417" t="s">
        <v>150</v>
      </c>
      <c r="C89" s="366" t="s">
        <v>145</v>
      </c>
      <c r="D89" s="317">
        <f>IF(EAA!E10&gt;0,EAA!E10,EAA!E10*-1)</f>
        <v>0</v>
      </c>
      <c r="E89" s="291" t="s">
        <v>141</v>
      </c>
      <c r="F89" s="367">
        <f>IF(ESF!B10&gt;0,ESF!B10,ESF!B10*-1)</f>
        <v>0</v>
      </c>
      <c r="G89" s="318">
        <f t="shared" si="8"/>
        <v>0</v>
      </c>
      <c r="H89" s="366" t="s">
        <v>145</v>
      </c>
      <c r="I89" s="320">
        <f>IF(EAA!B10&gt;0,EAA!B10,EAA!B10*-1)</f>
        <v>0</v>
      </c>
      <c r="J89" s="291" t="s">
        <v>141</v>
      </c>
      <c r="K89" s="320">
        <f>IF(ESF!C10&gt;0,ESF!C10,ESF!C10*-1)</f>
        <v>0</v>
      </c>
      <c r="L89" s="321">
        <f t="shared" si="7"/>
        <v>0</v>
      </c>
      <c r="M89" s="418" t="s">
        <v>150</v>
      </c>
    </row>
    <row r="90" spans="1:13">
      <c r="A90" s="380"/>
      <c r="B90" s="417" t="s">
        <v>151</v>
      </c>
      <c r="C90" s="366" t="s">
        <v>145</v>
      </c>
      <c r="D90" s="317">
        <f>IF(EAA!E11&gt;0,EAA!E11,EAA!E11*-1)</f>
        <v>0</v>
      </c>
      <c r="E90" s="291" t="s">
        <v>141</v>
      </c>
      <c r="F90" s="367">
        <f>IF(ESF!B11&gt;0,ESF!B11,ESF!B11*-1)</f>
        <v>0</v>
      </c>
      <c r="G90" s="318">
        <f t="shared" si="8"/>
        <v>0</v>
      </c>
      <c r="H90" s="366" t="s">
        <v>145</v>
      </c>
      <c r="I90" s="320">
        <f>IF(EAA!B11&gt;0,EAA!B11,EAA!B11*-1)</f>
        <v>0</v>
      </c>
      <c r="J90" s="291" t="s">
        <v>141</v>
      </c>
      <c r="K90" s="320">
        <f>IF(ESF!C11&gt;0,ESF!C11,ESF!C11*-1)</f>
        <v>0</v>
      </c>
      <c r="L90" s="321">
        <f t="shared" si="7"/>
        <v>0</v>
      </c>
      <c r="M90" s="418" t="s">
        <v>151</v>
      </c>
    </row>
    <row r="91" spans="1:13">
      <c r="A91" s="380"/>
      <c r="B91" s="417" t="s">
        <v>152</v>
      </c>
      <c r="C91" s="366" t="s">
        <v>145</v>
      </c>
      <c r="D91" s="317">
        <f>IF(EAA!E13&gt;0,EAA!E13,EAA!E13*-1)</f>
        <v>0</v>
      </c>
      <c r="E91" s="291" t="s">
        <v>141</v>
      </c>
      <c r="F91" s="367">
        <f>IF(ESF!B16&gt;0,ESF!B16,ESF!B16*-1)</f>
        <v>0</v>
      </c>
      <c r="G91" s="318">
        <f t="shared" si="8"/>
        <v>0</v>
      </c>
      <c r="H91" s="366" t="s">
        <v>145</v>
      </c>
      <c r="I91" s="320">
        <f>IF(EAA!B13&gt;0,EAA!B13,EAA!B13*-1)</f>
        <v>0</v>
      </c>
      <c r="J91" s="291" t="s">
        <v>141</v>
      </c>
      <c r="K91" s="320">
        <f>IF(ESF!C16&gt;0,ESF!C16,ESF!C16*-1)</f>
        <v>0</v>
      </c>
      <c r="L91" s="321">
        <f t="shared" si="7"/>
        <v>0</v>
      </c>
      <c r="M91" s="418" t="s">
        <v>152</v>
      </c>
    </row>
    <row r="92" spans="1:13" ht="20">
      <c r="A92" s="380"/>
      <c r="B92" s="417" t="s">
        <v>153</v>
      </c>
      <c r="C92" s="366" t="s">
        <v>145</v>
      </c>
      <c r="D92" s="317">
        <f>IF(EAA!E14&gt;0,EAA!E14,EAA!E14*-1)</f>
        <v>0</v>
      </c>
      <c r="E92" s="291" t="s">
        <v>141</v>
      </c>
      <c r="F92" s="367">
        <f>IF(ESF!B17&gt;0,ESF!B17,ESF!B17*-1)</f>
        <v>0</v>
      </c>
      <c r="G92" s="318">
        <f t="shared" si="8"/>
        <v>0</v>
      </c>
      <c r="H92" s="366" t="s">
        <v>145</v>
      </c>
      <c r="I92" s="320">
        <f>IF(EAA!B14&gt;0,EAA!B14,EAA!B14*-1)</f>
        <v>0</v>
      </c>
      <c r="J92" s="291" t="s">
        <v>141</v>
      </c>
      <c r="K92" s="320">
        <f>IF(ESF!C17&gt;0,ESF!C17,ESF!C17*-1)</f>
        <v>0</v>
      </c>
      <c r="L92" s="321">
        <f t="shared" si="7"/>
        <v>0</v>
      </c>
      <c r="M92" s="418" t="s">
        <v>153</v>
      </c>
    </row>
    <row r="93" spans="1:13" ht="20">
      <c r="A93" s="380"/>
      <c r="B93" s="417" t="s">
        <v>154</v>
      </c>
      <c r="C93" s="366" t="s">
        <v>145</v>
      </c>
      <c r="D93" s="317">
        <f>IF(EAA!E15&gt;0,EAA!E15,EAA!E15*-1)</f>
        <v>1006074.33</v>
      </c>
      <c r="E93" s="291" t="s">
        <v>141</v>
      </c>
      <c r="F93" s="367">
        <f>IF(ESF!B18&gt;0,ESF!B18,ESF!B18*-1)</f>
        <v>1006074.33</v>
      </c>
      <c r="G93" s="318">
        <f t="shared" si="8"/>
        <v>0</v>
      </c>
      <c r="H93" s="366" t="s">
        <v>145</v>
      </c>
      <c r="I93" s="320">
        <f>IF(EAA!B15&gt;0,EAA!B15,EAA!B15*-1)</f>
        <v>1006074.33</v>
      </c>
      <c r="J93" s="291" t="s">
        <v>141</v>
      </c>
      <c r="K93" s="320">
        <f>IF(ESF!C18&gt;0,ESF!C18,ESF!C18*-1)</f>
        <v>1006074.33</v>
      </c>
      <c r="L93" s="321">
        <f t="shared" si="7"/>
        <v>0</v>
      </c>
      <c r="M93" s="418" t="s">
        <v>154</v>
      </c>
    </row>
    <row r="94" spans="1:13">
      <c r="A94" s="380"/>
      <c r="B94" s="417" t="s">
        <v>155</v>
      </c>
      <c r="C94" s="366" t="s">
        <v>145</v>
      </c>
      <c r="D94" s="317">
        <f>IF(EAA!E16&gt;0,EAA!E16,EAA!E16*-1)</f>
        <v>3437809.63</v>
      </c>
      <c r="E94" s="291" t="s">
        <v>141</v>
      </c>
      <c r="F94" s="367">
        <f>IF(ESF!B19&gt;0,ESF!B19,ESF!B19*-1)</f>
        <v>3437809.63</v>
      </c>
      <c r="G94" s="318">
        <f t="shared" si="8"/>
        <v>0</v>
      </c>
      <c r="H94" s="366" t="s">
        <v>145</v>
      </c>
      <c r="I94" s="320">
        <f>IF(EAA!B16&gt;0,EAA!B16,EAA!B16*-1)</f>
        <v>3412009.63</v>
      </c>
      <c r="J94" s="291" t="s">
        <v>141</v>
      </c>
      <c r="K94" s="320">
        <f>IF(ESF!C19&gt;0,ESF!C19,ESF!C19*-1)</f>
        <v>3412009.63</v>
      </c>
      <c r="L94" s="321">
        <f t="shared" si="7"/>
        <v>0</v>
      </c>
      <c r="M94" s="418" t="s">
        <v>155</v>
      </c>
    </row>
    <row r="95" spans="1:13">
      <c r="A95" s="380"/>
      <c r="B95" s="417" t="s">
        <v>156</v>
      </c>
      <c r="C95" s="366" t="s">
        <v>145</v>
      </c>
      <c r="D95" s="317">
        <f>IF(EAA!E17&gt;0,EAA!E17,EAA!E17*-1)</f>
        <v>35297.24</v>
      </c>
      <c r="E95" s="291" t="s">
        <v>141</v>
      </c>
      <c r="F95" s="367">
        <f>IF(ESF!B20&gt;0,ESF!B20,ESF!B20*-1)</f>
        <v>35297.24</v>
      </c>
      <c r="G95" s="318">
        <f t="shared" si="8"/>
        <v>0</v>
      </c>
      <c r="H95" s="366" t="s">
        <v>145</v>
      </c>
      <c r="I95" s="320">
        <f>IF(EAA!B17&gt;0,EAA!B17,EAA!B17*-1)</f>
        <v>35297.24</v>
      </c>
      <c r="J95" s="291" t="s">
        <v>141</v>
      </c>
      <c r="K95" s="320">
        <f>IF(ESF!C20&gt;0,ESF!C20,ESF!C20*-1)</f>
        <v>35297.24</v>
      </c>
      <c r="L95" s="321">
        <f t="shared" si="7"/>
        <v>0</v>
      </c>
      <c r="M95" s="418" t="s">
        <v>156</v>
      </c>
    </row>
    <row r="96" spans="1:13" ht="20">
      <c r="A96" s="380"/>
      <c r="B96" s="417" t="s">
        <v>157</v>
      </c>
      <c r="C96" s="366" t="s">
        <v>145</v>
      </c>
      <c r="D96" s="317">
        <f>IF(EAA!E18&gt;0,EAA!E18,EAA!E18*-1)</f>
        <v>2828774.43</v>
      </c>
      <c r="E96" s="291" t="s">
        <v>141</v>
      </c>
      <c r="F96" s="367">
        <f>IF(ESF!B21&gt;0,ESF!B21,ESF!B21*-1)</f>
        <v>2828774.43</v>
      </c>
      <c r="G96" s="318">
        <f t="shared" si="8"/>
        <v>0</v>
      </c>
      <c r="H96" s="366" t="s">
        <v>145</v>
      </c>
      <c r="I96" s="320">
        <f>IF(EAA!B18&gt;0,EAA!B18,EAA!B18*-1)</f>
        <v>2791132.79</v>
      </c>
      <c r="J96" s="291" t="s">
        <v>141</v>
      </c>
      <c r="K96" s="320">
        <f>IF(ESF!C21&gt;0,ESF!C21,ESF!C21*-1)</f>
        <v>2791132.79</v>
      </c>
      <c r="L96" s="321">
        <f t="shared" si="7"/>
        <v>0</v>
      </c>
      <c r="M96" s="418" t="s">
        <v>157</v>
      </c>
    </row>
    <row r="97" spans="1:13">
      <c r="A97" s="380"/>
      <c r="B97" s="417" t="s">
        <v>158</v>
      </c>
      <c r="C97" s="366" t="s">
        <v>145</v>
      </c>
      <c r="D97" s="317">
        <f>IF(EAA!E19&gt;0,EAA!E19,EAA!E19*-1)</f>
        <v>0</v>
      </c>
      <c r="E97" s="291" t="s">
        <v>141</v>
      </c>
      <c r="F97" s="367">
        <f>IF(ESF!B22&gt;0,ESF!B22,ESF!B22*-1)</f>
        <v>0</v>
      </c>
      <c r="G97" s="318">
        <f t="shared" si="8"/>
        <v>0</v>
      </c>
      <c r="H97" s="366" t="s">
        <v>145</v>
      </c>
      <c r="I97" s="320">
        <f>IF(EAA!B19&gt;0,EAA!B19,EAA!B19*-1)</f>
        <v>0</v>
      </c>
      <c r="J97" s="291" t="s">
        <v>141</v>
      </c>
      <c r="K97" s="320">
        <f>IF(ESF!C22&gt;0,ESF!C22,ESF!C22*-1)</f>
        <v>0</v>
      </c>
      <c r="L97" s="321">
        <f t="shared" si="7"/>
        <v>0</v>
      </c>
      <c r="M97" s="418" t="s">
        <v>158</v>
      </c>
    </row>
    <row r="98" spans="1:13" ht="20">
      <c r="A98" s="380"/>
      <c r="B98" s="417" t="s">
        <v>159</v>
      </c>
      <c r="C98" s="366" t="s">
        <v>145</v>
      </c>
      <c r="D98" s="317">
        <f>IF(EAA!E20&gt;0,EAA!E20,EAA!E20*-1)</f>
        <v>0</v>
      </c>
      <c r="E98" s="291" t="s">
        <v>141</v>
      </c>
      <c r="F98" s="367">
        <f>IF(ESF!B23&gt;0,ESF!B23,ESF!B23*-1)</f>
        <v>0</v>
      </c>
      <c r="G98" s="318">
        <f t="shared" si="8"/>
        <v>0</v>
      </c>
      <c r="H98" s="366" t="s">
        <v>145</v>
      </c>
      <c r="I98" s="320">
        <f>IF(EAA!B20&gt;0,EAA!B20,EAA!B20*-1)</f>
        <v>0</v>
      </c>
      <c r="J98" s="291" t="s">
        <v>141</v>
      </c>
      <c r="K98" s="320">
        <f>IF(ESF!C23&gt;0,ESF!C23,ESF!C23*-1)</f>
        <v>0</v>
      </c>
      <c r="L98" s="321">
        <f t="shared" si="7"/>
        <v>0</v>
      </c>
      <c r="M98" s="418" t="s">
        <v>159</v>
      </c>
    </row>
    <row r="99" spans="1:13">
      <c r="A99" s="408"/>
      <c r="B99" s="419" t="s">
        <v>160</v>
      </c>
      <c r="C99" s="347" t="s">
        <v>145</v>
      </c>
      <c r="D99" s="328">
        <f>IF(EAA!E21&gt;0,EAA!E21,EAA!E21*-1)</f>
        <v>0</v>
      </c>
      <c r="E99" s="332" t="s">
        <v>141</v>
      </c>
      <c r="F99" s="370">
        <f>IF(ESF!B24&gt;0,ESF!B24,ESF!B24*-1)</f>
        <v>0</v>
      </c>
      <c r="G99" s="329">
        <f t="shared" si="8"/>
        <v>0</v>
      </c>
      <c r="H99" s="347" t="s">
        <v>145</v>
      </c>
      <c r="I99" s="331">
        <f>IF(EAA!B21&gt;0,EAA!B21,EAA!B21*-1)</f>
        <v>0</v>
      </c>
      <c r="J99" s="332" t="s">
        <v>141</v>
      </c>
      <c r="K99" s="331">
        <f>IF(ESF!C24&gt;0,ESF!C24,ESF!C24*-1)</f>
        <v>0</v>
      </c>
      <c r="L99" s="333">
        <f t="shared" si="7"/>
        <v>0</v>
      </c>
      <c r="M99" s="420" t="s">
        <v>160</v>
      </c>
    </row>
    <row r="100" spans="1:13">
      <c r="A100" s="421" t="s">
        <v>96</v>
      </c>
      <c r="B100" s="422" t="s">
        <v>144</v>
      </c>
      <c r="C100" s="390" t="s">
        <v>145</v>
      </c>
      <c r="D100" s="369">
        <f>IF(EAA!F5&gt;0,EAA!F5,EAA!F5*-1)</f>
        <v>27608.620000000999</v>
      </c>
      <c r="E100" s="391" t="s">
        <v>175</v>
      </c>
      <c r="F100" s="411">
        <f>IF(CSF!$B5&gt;0,CSF!$B5,CSF!$C5)</f>
        <v>27608.62</v>
      </c>
      <c r="G100" s="423">
        <f t="shared" si="8"/>
        <v>0</v>
      </c>
      <c r="H100" s="443"/>
      <c r="I100" s="444"/>
      <c r="J100" s="444"/>
      <c r="K100" s="424"/>
      <c r="L100" s="425"/>
      <c r="M100" s="426" t="s">
        <v>144</v>
      </c>
    </row>
    <row r="101" spans="1:13">
      <c r="A101" s="427"/>
      <c r="B101" s="422" t="s">
        <v>146</v>
      </c>
      <c r="C101" s="366" t="s">
        <v>145</v>
      </c>
      <c r="D101" s="369">
        <f>IF(EAA!F6&gt;0,EAA!F6,EAA!F6*-1)</f>
        <v>4999.9999999998799</v>
      </c>
      <c r="E101" s="291" t="s">
        <v>175</v>
      </c>
      <c r="F101" s="367">
        <f>IF(CSF!$B6&gt;0,CSF!$B6,CSF!$C6)</f>
        <v>5000</v>
      </c>
      <c r="G101" s="318">
        <f t="shared" si="8"/>
        <v>0</v>
      </c>
      <c r="H101" s="443"/>
      <c r="I101" s="444"/>
      <c r="J101" s="444"/>
      <c r="K101" s="424"/>
      <c r="L101" s="425"/>
      <c r="M101" s="426" t="s">
        <v>146</v>
      </c>
    </row>
    <row r="102" spans="1:13">
      <c r="A102" s="427"/>
      <c r="B102" s="422" t="s">
        <v>147</v>
      </c>
      <c r="C102" s="366" t="s">
        <v>145</v>
      </c>
      <c r="D102" s="369">
        <f>IF(EAA!F7&gt;0,EAA!F7,EAA!F7*-1)</f>
        <v>0</v>
      </c>
      <c r="E102" s="291" t="s">
        <v>175</v>
      </c>
      <c r="F102" s="367">
        <f>IF(CSF!$B7&gt;0,CSF!$B7,CSF!$C7)</f>
        <v>0</v>
      </c>
      <c r="G102" s="318">
        <f t="shared" ref="G102:G116" si="9">ROUND(D102-F102,2)</f>
        <v>0</v>
      </c>
      <c r="H102" s="443"/>
      <c r="I102" s="444"/>
      <c r="J102" s="444"/>
      <c r="K102" s="424"/>
      <c r="L102" s="425"/>
      <c r="M102" s="426" t="s">
        <v>147</v>
      </c>
    </row>
    <row r="103" spans="1:13">
      <c r="A103" s="427"/>
      <c r="B103" s="422" t="s">
        <v>148</v>
      </c>
      <c r="C103" s="366" t="s">
        <v>145</v>
      </c>
      <c r="D103" s="369">
        <f>IF(EAA!F8&gt;0,EAA!F8,EAA!F8*-1)</f>
        <v>0</v>
      </c>
      <c r="E103" s="291" t="s">
        <v>175</v>
      </c>
      <c r="F103" s="367">
        <f>IF(CSF!$B8&gt;0,CSF!$B8,CSF!$C8)</f>
        <v>0</v>
      </c>
      <c r="G103" s="318">
        <f t="shared" si="9"/>
        <v>0</v>
      </c>
      <c r="H103" s="443"/>
      <c r="I103" s="444"/>
      <c r="J103" s="444"/>
      <c r="K103" s="424"/>
      <c r="L103" s="425"/>
      <c r="M103" s="426" t="s">
        <v>148</v>
      </c>
    </row>
    <row r="104" spans="1:13">
      <c r="A104" s="427"/>
      <c r="B104" s="422" t="s">
        <v>149</v>
      </c>
      <c r="C104" s="366" t="s">
        <v>145</v>
      </c>
      <c r="D104" s="369">
        <f>IF(EAA!F9&gt;0,EAA!F9,EAA!F9*-1)</f>
        <v>0</v>
      </c>
      <c r="E104" s="291" t="s">
        <v>175</v>
      </c>
      <c r="F104" s="367">
        <f>IF(CSF!$B9&gt;0,CSF!$B9,CSF!$C9)</f>
        <v>0</v>
      </c>
      <c r="G104" s="318">
        <f t="shared" si="9"/>
        <v>0</v>
      </c>
      <c r="H104" s="443"/>
      <c r="I104" s="444"/>
      <c r="J104" s="444"/>
      <c r="K104" s="424"/>
      <c r="L104" s="425"/>
      <c r="M104" s="426" t="s">
        <v>149</v>
      </c>
    </row>
    <row r="105" spans="1:13" ht="20">
      <c r="A105" s="427"/>
      <c r="B105" s="422" t="s">
        <v>150</v>
      </c>
      <c r="C105" s="366" t="s">
        <v>145</v>
      </c>
      <c r="D105" s="369">
        <f>IF(EAA!F10&gt;0,EAA!F10,EAA!F10*-1)</f>
        <v>0</v>
      </c>
      <c r="E105" s="291" t="s">
        <v>175</v>
      </c>
      <c r="F105" s="367">
        <f>IF(CSF!$B10&gt;0,CSF!$B10,CSF!$C10)</f>
        <v>0</v>
      </c>
      <c r="G105" s="318">
        <f t="shared" si="9"/>
        <v>0</v>
      </c>
      <c r="H105" s="443"/>
      <c r="I105" s="444"/>
      <c r="J105" s="444"/>
      <c r="K105" s="424"/>
      <c r="L105" s="425"/>
      <c r="M105" s="426" t="s">
        <v>150</v>
      </c>
    </row>
    <row r="106" spans="1:13">
      <c r="A106" s="427"/>
      <c r="B106" s="422" t="s">
        <v>151</v>
      </c>
      <c r="C106" s="366" t="s">
        <v>145</v>
      </c>
      <c r="D106" s="369">
        <f>IF(EAA!F11&gt;0,EAA!F11,EAA!F11*-1)</f>
        <v>0</v>
      </c>
      <c r="E106" s="291" t="s">
        <v>175</v>
      </c>
      <c r="F106" s="367">
        <f>IF(CSF!$B11&gt;0,CSF!$B11,CSF!$C11)</f>
        <v>0</v>
      </c>
      <c r="G106" s="318">
        <f t="shared" si="9"/>
        <v>0</v>
      </c>
      <c r="H106" s="443"/>
      <c r="I106" s="444"/>
      <c r="J106" s="444"/>
      <c r="K106" s="424"/>
      <c r="L106" s="425"/>
      <c r="M106" s="426" t="s">
        <v>151</v>
      </c>
    </row>
    <row r="107" spans="1:13">
      <c r="A107" s="427"/>
      <c r="B107" s="422" t="s">
        <v>152</v>
      </c>
      <c r="C107" s="366" t="s">
        <v>145</v>
      </c>
      <c r="D107" s="369">
        <f>IF(EAA!F13&gt;0,EAA!F13,EAA!F13*-1)</f>
        <v>0</v>
      </c>
      <c r="E107" s="291" t="s">
        <v>175</v>
      </c>
      <c r="F107" s="367">
        <f>IF(CSF!$B14&gt;0,CSF!$B14,CSF!$C14)</f>
        <v>0</v>
      </c>
      <c r="G107" s="318">
        <f t="shared" si="9"/>
        <v>0</v>
      </c>
      <c r="H107" s="443"/>
      <c r="I107" s="444"/>
      <c r="J107" s="444"/>
      <c r="K107" s="424"/>
      <c r="L107" s="425"/>
      <c r="M107" s="426" t="s">
        <v>152</v>
      </c>
    </row>
    <row r="108" spans="1:13" ht="20">
      <c r="A108" s="427"/>
      <c r="B108" s="422" t="s">
        <v>153</v>
      </c>
      <c r="C108" s="366" t="s">
        <v>145</v>
      </c>
      <c r="D108" s="369">
        <f>IF(EAA!F14&gt;0,EAA!F14,EAA!F14*-1)</f>
        <v>0</v>
      </c>
      <c r="E108" s="291" t="s">
        <v>175</v>
      </c>
      <c r="F108" s="367">
        <f>IF(CSF!$B15&gt;0,CSF!$B15,CSF!$C15)</f>
        <v>0</v>
      </c>
      <c r="G108" s="318">
        <f t="shared" si="9"/>
        <v>0</v>
      </c>
      <c r="H108" s="443"/>
      <c r="I108" s="444"/>
      <c r="J108" s="444"/>
      <c r="K108" s="424"/>
      <c r="L108" s="425"/>
      <c r="M108" s="426" t="s">
        <v>153</v>
      </c>
    </row>
    <row r="109" spans="1:13" ht="20">
      <c r="A109" s="427"/>
      <c r="B109" s="422" t="s">
        <v>154</v>
      </c>
      <c r="C109" s="366" t="s">
        <v>145</v>
      </c>
      <c r="D109" s="369">
        <f>IF(EAA!F15&gt;0,EAA!F15,EAA!F15*-1)</f>
        <v>0</v>
      </c>
      <c r="E109" s="291" t="s">
        <v>175</v>
      </c>
      <c r="F109" s="367">
        <f>IF(CSF!$B16&gt;0,CSF!$B16,CSF!$C16)</f>
        <v>0</v>
      </c>
      <c r="G109" s="318">
        <f t="shared" si="9"/>
        <v>0</v>
      </c>
      <c r="H109" s="443"/>
      <c r="I109" s="444"/>
      <c r="J109" s="444"/>
      <c r="K109" s="424"/>
      <c r="L109" s="425"/>
      <c r="M109" s="426" t="s">
        <v>154</v>
      </c>
    </row>
    <row r="110" spans="1:13">
      <c r="A110" s="427"/>
      <c r="B110" s="422" t="s">
        <v>155</v>
      </c>
      <c r="C110" s="366" t="s">
        <v>145</v>
      </c>
      <c r="D110" s="369">
        <f>IF(EAA!F16&gt;0,EAA!F16,EAA!F16*-1)</f>
        <v>25800</v>
      </c>
      <c r="E110" s="291" t="s">
        <v>175</v>
      </c>
      <c r="F110" s="367">
        <f>IF(CSF!$B17&gt;0,CSF!$B17,CSF!$C17)</f>
        <v>25800</v>
      </c>
      <c r="G110" s="318">
        <f t="shared" si="9"/>
        <v>0</v>
      </c>
      <c r="H110" s="443"/>
      <c r="I110" s="444"/>
      <c r="J110" s="444"/>
      <c r="K110" s="424"/>
      <c r="L110" s="425"/>
      <c r="M110" s="426" t="s">
        <v>155</v>
      </c>
    </row>
    <row r="111" spans="1:13">
      <c r="A111" s="427"/>
      <c r="B111" s="422" t="s">
        <v>156</v>
      </c>
      <c r="C111" s="366" t="s">
        <v>145</v>
      </c>
      <c r="D111" s="369">
        <f>IF(EAA!F17&gt;0,EAA!F17,EAA!F17*-1)</f>
        <v>0</v>
      </c>
      <c r="E111" s="291" t="s">
        <v>175</v>
      </c>
      <c r="F111" s="367">
        <f>IF(CSF!$B18&gt;0,CSF!$B18,CSF!$C18)</f>
        <v>0</v>
      </c>
      <c r="G111" s="318">
        <f t="shared" si="9"/>
        <v>0</v>
      </c>
      <c r="H111" s="443"/>
      <c r="I111" s="444"/>
      <c r="J111" s="444"/>
      <c r="K111" s="424"/>
      <c r="L111" s="425"/>
      <c r="M111" s="426" t="s">
        <v>156</v>
      </c>
    </row>
    <row r="112" spans="1:13" ht="20">
      <c r="A112" s="427"/>
      <c r="B112" s="422" t="s">
        <v>157</v>
      </c>
      <c r="C112" s="366" t="s">
        <v>145</v>
      </c>
      <c r="D112" s="369">
        <f>IF(EAA!F18&gt;0,EAA!F18,EAA!F18*-1)</f>
        <v>37641.640000000101</v>
      </c>
      <c r="E112" s="291" t="s">
        <v>175</v>
      </c>
      <c r="F112" s="367">
        <f>IF(CSF!$B19&gt;0,CSF!$B19,CSF!$C19)</f>
        <v>37641.64</v>
      </c>
      <c r="G112" s="318">
        <f t="shared" si="9"/>
        <v>0</v>
      </c>
      <c r="H112" s="443"/>
      <c r="I112" s="444"/>
      <c r="J112" s="444"/>
      <c r="K112" s="424"/>
      <c r="L112" s="425"/>
      <c r="M112" s="426" t="s">
        <v>157</v>
      </c>
    </row>
    <row r="113" spans="1:13">
      <c r="A113" s="427"/>
      <c r="B113" s="422" t="s">
        <v>158</v>
      </c>
      <c r="C113" s="366" t="s">
        <v>145</v>
      </c>
      <c r="D113" s="369">
        <f>IF(EAA!F19&gt;0,EAA!F19,EAA!F19*-1)</f>
        <v>0</v>
      </c>
      <c r="E113" s="291" t="s">
        <v>175</v>
      </c>
      <c r="F113" s="367">
        <f>IF(CSF!$B20&gt;0,CSF!$B20,CSF!$C20)</f>
        <v>0</v>
      </c>
      <c r="G113" s="318">
        <f t="shared" si="9"/>
        <v>0</v>
      </c>
      <c r="H113" s="443"/>
      <c r="I113" s="444"/>
      <c r="J113" s="444"/>
      <c r="K113" s="424"/>
      <c r="L113" s="425"/>
      <c r="M113" s="426" t="s">
        <v>158</v>
      </c>
    </row>
    <row r="114" spans="1:13" ht="20">
      <c r="A114" s="427"/>
      <c r="B114" s="422" t="s">
        <v>159</v>
      </c>
      <c r="C114" s="366" t="s">
        <v>145</v>
      </c>
      <c r="D114" s="369">
        <f>IF(EAA!F20&gt;0,EAA!F20,EAA!F20*-1)</f>
        <v>0</v>
      </c>
      <c r="E114" s="291" t="s">
        <v>175</v>
      </c>
      <c r="F114" s="367">
        <f>IF(CSF!$B21&gt;0,CSF!$B21,CSF!$C21)</f>
        <v>0</v>
      </c>
      <c r="G114" s="318">
        <f t="shared" si="9"/>
        <v>0</v>
      </c>
      <c r="H114" s="443"/>
      <c r="I114" s="444"/>
      <c r="J114" s="444"/>
      <c r="K114" s="424"/>
      <c r="L114" s="425"/>
      <c r="M114" s="426" t="s">
        <v>159</v>
      </c>
    </row>
    <row r="115" spans="1:13">
      <c r="A115" s="427"/>
      <c r="B115" s="422" t="s">
        <v>160</v>
      </c>
      <c r="C115" s="382" t="s">
        <v>145</v>
      </c>
      <c r="D115" s="328">
        <f>IF(EAA!F21&gt;0,EAA!F21,EAA!F21*-1)</f>
        <v>0</v>
      </c>
      <c r="E115" s="383" t="s">
        <v>175</v>
      </c>
      <c r="F115" s="384">
        <f>IF(CSF!$B22&gt;0,CSF!$B22,CSF!$C22)</f>
        <v>0</v>
      </c>
      <c r="G115" s="329">
        <f t="shared" si="9"/>
        <v>0</v>
      </c>
      <c r="H115" s="443"/>
      <c r="I115" s="444"/>
      <c r="J115" s="444"/>
      <c r="K115" s="424"/>
      <c r="L115" s="428"/>
      <c r="M115" s="426" t="s">
        <v>160</v>
      </c>
    </row>
    <row r="116" spans="1:13">
      <c r="A116" s="401" t="s">
        <v>99</v>
      </c>
      <c r="B116" s="429"/>
      <c r="C116" s="285" t="s">
        <v>164</v>
      </c>
      <c r="D116" s="294">
        <f>IF(ADP!E34&gt;0,ADP!E34,ADP!E34*-1)</f>
        <v>838756.05</v>
      </c>
      <c r="E116" s="287" t="s">
        <v>141</v>
      </c>
      <c r="F116" s="294">
        <f>IF(ESF!E26&gt;0,ESF!E26,ESF!E26*-1)</f>
        <v>838756.05</v>
      </c>
      <c r="G116" s="297">
        <f t="shared" si="9"/>
        <v>0</v>
      </c>
      <c r="H116" s="285" t="s">
        <v>164</v>
      </c>
      <c r="I116" s="286">
        <f>IF(ADP!D34&gt;0,ADP!D34,ADP!D34*-1)</f>
        <v>927638.89</v>
      </c>
      <c r="J116" s="287" t="s">
        <v>141</v>
      </c>
      <c r="K116" s="286">
        <f>IF(ESF!F26&gt;0,ESF!F26,ESF!F26*-1)</f>
        <v>927638.89</v>
      </c>
      <c r="L116" s="430">
        <f t="shared" ref="L116" si="10">ROUND(I116-K116,2)</f>
        <v>0</v>
      </c>
      <c r="M116" s="431"/>
    </row>
  </sheetData>
  <mergeCells count="38">
    <mergeCell ref="L5:L6"/>
    <mergeCell ref="M5:M6"/>
    <mergeCell ref="C38:G42"/>
    <mergeCell ref="C32:G36"/>
    <mergeCell ref="H45:L55"/>
    <mergeCell ref="H113:J113"/>
    <mergeCell ref="H114:J114"/>
    <mergeCell ref="H115:J115"/>
    <mergeCell ref="A5:A6"/>
    <mergeCell ref="B5:B6"/>
    <mergeCell ref="G5:G6"/>
    <mergeCell ref="H58:I59"/>
    <mergeCell ref="H60:L81"/>
    <mergeCell ref="H108:J108"/>
    <mergeCell ref="H109:J109"/>
    <mergeCell ref="H110:J110"/>
    <mergeCell ref="H111:J111"/>
    <mergeCell ref="H112:J112"/>
    <mergeCell ref="H103:J103"/>
    <mergeCell ref="H104:J104"/>
    <mergeCell ref="H105:J105"/>
    <mergeCell ref="H106:J106"/>
    <mergeCell ref="H107:J107"/>
    <mergeCell ref="C57:E57"/>
    <mergeCell ref="E83:I83"/>
    <mergeCell ref="H100:J100"/>
    <mergeCell ref="H101:J101"/>
    <mergeCell ref="H102:J102"/>
    <mergeCell ref="H8:L8"/>
    <mergeCell ref="C9:E9"/>
    <mergeCell ref="C29:E29"/>
    <mergeCell ref="H44:J44"/>
    <mergeCell ref="C56:E56"/>
    <mergeCell ref="A1:J1"/>
    <mergeCell ref="A2:J2"/>
    <mergeCell ref="A3:J3"/>
    <mergeCell ref="C5:E5"/>
    <mergeCell ref="H5:J5"/>
  </mergeCells>
  <dataValidations count="2">
    <dataValidation type="list" allowBlank="1" showInputMessage="1" showErrorMessage="1" sqref="L2">
      <formula1>"Trimestral,Cuenta Pública"</formula1>
    </dataValidation>
    <dataValidation type="list" allowBlank="1" showInputMessage="1" showErrorMessage="1" sqref="L3">
      <formula1>"1,2,3,4"</formula1>
    </dataValidation>
  </dataValidations>
  <pageMargins left="0.7" right="0.7" top="0.75" bottom="0.75" header="0.3" footer="0.3"/>
  <pageSetup orientation="portrait"/>
  <ignoredErrors>
    <ignoredError sqref="G116 K57:K58 G100:G101"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53125" defaultRowHeight="10"/>
  <cols>
    <col min="1" max="1" width="0.90625" style="1" customWidth="1"/>
    <col min="2" max="2" width="47.90625" style="1" customWidth="1"/>
    <col min="3" max="3" width="19.54296875" style="1" customWidth="1"/>
    <col min="4" max="4" width="18.6328125" style="1" customWidth="1"/>
    <col min="5" max="5" width="19.54296875" style="1" customWidth="1"/>
    <col min="6" max="16384" width="11.453125" style="1"/>
  </cols>
  <sheetData>
    <row r="1" spans="1:5" ht="53.4" customHeight="1">
      <c r="A1" s="497" t="s">
        <v>690</v>
      </c>
      <c r="B1" s="498"/>
      <c r="C1" s="498"/>
      <c r="D1" s="498"/>
      <c r="E1" s="499"/>
    </row>
    <row r="2" spans="1:5" ht="10.5">
      <c r="A2" s="2"/>
      <c r="B2" s="2"/>
      <c r="C2" s="2"/>
      <c r="D2" s="2"/>
      <c r="E2" s="2"/>
    </row>
    <row r="3" spans="1:5" ht="15" customHeight="1">
      <c r="A3" s="516" t="s">
        <v>270</v>
      </c>
      <c r="B3" s="516"/>
      <c r="C3" s="3" t="s">
        <v>691</v>
      </c>
      <c r="D3" s="3" t="s">
        <v>202</v>
      </c>
      <c r="E3" s="3" t="s">
        <v>692</v>
      </c>
    </row>
    <row r="4" spans="1:5">
      <c r="A4" s="4"/>
      <c r="B4" s="5"/>
      <c r="C4" s="6"/>
      <c r="D4" s="6"/>
      <c r="E4" s="6"/>
    </row>
    <row r="5" spans="1:5" ht="12.9" customHeight="1">
      <c r="A5" s="7" t="s">
        <v>693</v>
      </c>
      <c r="B5" s="8"/>
      <c r="C5" s="9">
        <f>C6+C7</f>
        <v>0</v>
      </c>
      <c r="D5" s="9">
        <f>D6+D7</f>
        <v>0</v>
      </c>
      <c r="E5" s="9">
        <f>E6+E7</f>
        <v>0</v>
      </c>
    </row>
    <row r="6" spans="1:5" ht="12.9" customHeight="1">
      <c r="A6" s="10"/>
      <c r="B6" s="11" t="s">
        <v>694</v>
      </c>
      <c r="C6" s="12"/>
      <c r="D6" s="12"/>
      <c r="E6" s="12"/>
    </row>
    <row r="7" spans="1:5" ht="12.9" customHeight="1">
      <c r="A7" s="10"/>
      <c r="B7" s="11" t="s">
        <v>695</v>
      </c>
      <c r="C7" s="12">
        <v>0</v>
      </c>
      <c r="D7" s="12">
        <v>0</v>
      </c>
      <c r="E7" s="12">
        <v>0</v>
      </c>
    </row>
    <row r="8" spans="1:5" ht="10.5">
      <c r="A8" s="10"/>
      <c r="B8" s="13"/>
      <c r="C8" s="12"/>
      <c r="D8" s="12"/>
      <c r="E8" s="12"/>
    </row>
    <row r="9" spans="1:5" ht="12.9" customHeight="1">
      <c r="A9" s="7" t="s">
        <v>696</v>
      </c>
      <c r="B9" s="8"/>
      <c r="C9" s="9">
        <f>C10+C11</f>
        <v>0</v>
      </c>
      <c r="D9" s="9">
        <f>D10+D11</f>
        <v>0</v>
      </c>
      <c r="E9" s="9">
        <f>E10+E11</f>
        <v>0</v>
      </c>
    </row>
    <row r="10" spans="1:5" ht="12.9" customHeight="1">
      <c r="A10" s="10"/>
      <c r="B10" s="11" t="s">
        <v>697</v>
      </c>
      <c r="C10" s="12"/>
      <c r="D10" s="12"/>
      <c r="E10" s="12"/>
    </row>
    <row r="11" spans="1:5" ht="12.9" customHeight="1">
      <c r="A11" s="10"/>
      <c r="B11" s="11" t="s">
        <v>698</v>
      </c>
      <c r="C11" s="12">
        <v>0</v>
      </c>
      <c r="D11" s="12">
        <v>0</v>
      </c>
      <c r="E11" s="12">
        <v>0</v>
      </c>
    </row>
    <row r="12" spans="1:5" ht="10.5">
      <c r="A12" s="10"/>
      <c r="B12" s="13"/>
      <c r="C12" s="12"/>
      <c r="D12" s="12"/>
      <c r="E12" s="12"/>
    </row>
    <row r="13" spans="1:5" ht="12.9" customHeight="1">
      <c r="A13" s="7" t="s">
        <v>699</v>
      </c>
      <c r="B13" s="8"/>
      <c r="C13" s="9">
        <f>C5-C9</f>
        <v>0</v>
      </c>
      <c r="D13" s="9">
        <f>D5-D9</f>
        <v>0</v>
      </c>
      <c r="E13" s="9">
        <f>E5-E9</f>
        <v>0</v>
      </c>
    </row>
    <row r="14" spans="1:5" ht="10.5">
      <c r="A14" s="14"/>
      <c r="B14" s="15"/>
      <c r="C14" s="16"/>
      <c r="D14" s="16"/>
      <c r="E14" s="16"/>
    </row>
    <row r="15" spans="1:5" ht="15" customHeight="1">
      <c r="A15" s="516" t="s">
        <v>270</v>
      </c>
      <c r="B15" s="516"/>
      <c r="C15" s="3" t="s">
        <v>691</v>
      </c>
      <c r="D15" s="3" t="s">
        <v>202</v>
      </c>
      <c r="E15" s="3" t="s">
        <v>692</v>
      </c>
    </row>
    <row r="16" spans="1:5" ht="10.5">
      <c r="A16" s="10"/>
      <c r="B16" s="11"/>
      <c r="C16" s="17"/>
      <c r="D16" s="17"/>
      <c r="E16" s="17"/>
    </row>
    <row r="17" spans="1:5" ht="12.9" customHeight="1">
      <c r="A17" s="7" t="s">
        <v>700</v>
      </c>
      <c r="B17" s="8"/>
      <c r="C17" s="9">
        <f>C13</f>
        <v>0</v>
      </c>
      <c r="D17" s="9">
        <f>D13</f>
        <v>0</v>
      </c>
      <c r="E17" s="9">
        <f>E13</f>
        <v>0</v>
      </c>
    </row>
    <row r="18" spans="1:5" ht="10.5">
      <c r="A18" s="10"/>
      <c r="B18" s="11"/>
      <c r="C18" s="9"/>
      <c r="D18" s="9"/>
      <c r="E18" s="9"/>
    </row>
    <row r="19" spans="1:5" ht="12.9" customHeight="1">
      <c r="A19" s="7" t="s">
        <v>701</v>
      </c>
      <c r="B19" s="8"/>
      <c r="C19" s="12">
        <v>0</v>
      </c>
      <c r="D19" s="12">
        <v>0</v>
      </c>
      <c r="E19" s="12">
        <v>0</v>
      </c>
    </row>
    <row r="20" spans="1:5" ht="10.5">
      <c r="A20" s="10"/>
      <c r="B20" s="11"/>
      <c r="C20" s="12"/>
      <c r="D20" s="12"/>
      <c r="E20" s="12"/>
    </row>
    <row r="21" spans="1:5" ht="12.9" customHeight="1">
      <c r="A21" s="7" t="s">
        <v>702</v>
      </c>
      <c r="B21" s="8"/>
      <c r="C21" s="9">
        <f>C17+C19</f>
        <v>0</v>
      </c>
      <c r="D21" s="9">
        <f>D17+D19</f>
        <v>0</v>
      </c>
      <c r="E21" s="9">
        <f>E17+E19</f>
        <v>0</v>
      </c>
    </row>
    <row r="22" spans="1:5" ht="10.5">
      <c r="A22" s="14"/>
      <c r="B22" s="15"/>
      <c r="C22" s="16"/>
      <c r="D22" s="16"/>
      <c r="E22" s="16"/>
    </row>
    <row r="23" spans="1:5" ht="15" customHeight="1">
      <c r="A23" s="516" t="s">
        <v>270</v>
      </c>
      <c r="B23" s="516"/>
      <c r="C23" s="3" t="s">
        <v>691</v>
      </c>
      <c r="D23" s="3" t="s">
        <v>202</v>
      </c>
      <c r="E23" s="3" t="s">
        <v>692</v>
      </c>
    </row>
    <row r="24" spans="1:5" ht="10.5">
      <c r="A24" s="10"/>
      <c r="B24" s="11"/>
      <c r="C24" s="17"/>
      <c r="D24" s="17"/>
      <c r="E24" s="17"/>
    </row>
    <row r="25" spans="1:5" ht="12.9" customHeight="1">
      <c r="A25" s="7" t="s">
        <v>703</v>
      </c>
      <c r="B25" s="8"/>
      <c r="C25" s="12"/>
      <c r="D25" s="12"/>
      <c r="E25" s="12"/>
    </row>
    <row r="26" spans="1:5" ht="10.5">
      <c r="A26" s="10"/>
      <c r="B26" s="11"/>
      <c r="C26" s="12"/>
      <c r="D26" s="12"/>
      <c r="E26" s="12"/>
    </row>
    <row r="27" spans="1:5" ht="12.9" customHeight="1">
      <c r="A27" s="7" t="s">
        <v>704</v>
      </c>
      <c r="B27" s="8"/>
      <c r="C27" s="12"/>
      <c r="D27" s="12"/>
      <c r="E27" s="12"/>
    </row>
    <row r="28" spans="1:5" ht="10.5">
      <c r="A28" s="10"/>
      <c r="B28" s="11"/>
      <c r="C28" s="12"/>
      <c r="D28" s="12"/>
      <c r="E28" s="12"/>
    </row>
    <row r="29" spans="1:5" ht="12.9" customHeight="1">
      <c r="A29" s="7" t="s">
        <v>705</v>
      </c>
      <c r="B29" s="8"/>
      <c r="C29" s="9">
        <f>C25-C27</f>
        <v>0</v>
      </c>
      <c r="D29" s="9">
        <f>D25-D27</f>
        <v>0</v>
      </c>
      <c r="E29" s="9">
        <f>E25-E27</f>
        <v>0</v>
      </c>
    </row>
    <row r="31" spans="1:5">
      <c r="B31" s="18" t="s">
        <v>480</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53125" defaultRowHeight="10.5"/>
  <cols>
    <col min="1" max="1" width="16.36328125" style="1" customWidth="1"/>
    <col min="2" max="2" width="16" style="1" customWidth="1"/>
    <col min="3" max="4" width="10.81640625" style="1" customWidth="1"/>
    <col min="5" max="5" width="16" style="231" customWidth="1"/>
    <col min="6" max="6" width="13" style="1" customWidth="1"/>
    <col min="7" max="7" width="18.08984375" style="1" customWidth="1"/>
    <col min="8" max="9" width="16" style="231" customWidth="1"/>
    <col min="10" max="16384" width="11.453125" style="1"/>
  </cols>
  <sheetData>
    <row r="1" spans="1:12" ht="14.5" customHeight="1">
      <c r="A1" s="435" t="s">
        <v>188</v>
      </c>
      <c r="B1" s="435"/>
      <c r="C1" s="435"/>
      <c r="D1" s="435"/>
      <c r="E1" s="435"/>
      <c r="F1" s="435"/>
      <c r="G1" s="435"/>
      <c r="H1" s="232" t="s">
        <v>1</v>
      </c>
      <c r="I1" s="233">
        <v>2025</v>
      </c>
    </row>
    <row r="2" spans="1:12" ht="14.5" customHeight="1">
      <c r="A2" s="435" t="s">
        <v>189</v>
      </c>
      <c r="B2" s="435"/>
      <c r="C2" s="435"/>
      <c r="D2" s="435"/>
      <c r="E2" s="435"/>
      <c r="F2" s="435"/>
      <c r="G2" s="435"/>
      <c r="H2" s="234" t="s">
        <v>3</v>
      </c>
      <c r="I2" s="235" t="s">
        <v>4</v>
      </c>
    </row>
    <row r="3" spans="1:12" ht="14.5" customHeight="1">
      <c r="A3" s="435" t="s">
        <v>190</v>
      </c>
      <c r="B3" s="435"/>
      <c r="C3" s="435"/>
      <c r="D3" s="435"/>
      <c r="E3" s="435"/>
      <c r="F3" s="435"/>
      <c r="G3" s="435"/>
      <c r="H3" s="236" t="s">
        <v>6</v>
      </c>
      <c r="I3" s="237">
        <v>1</v>
      </c>
    </row>
    <row r="5" spans="1:12" ht="15.75" customHeight="1">
      <c r="A5" s="466" t="s">
        <v>7</v>
      </c>
      <c r="B5" s="466" t="s">
        <v>191</v>
      </c>
      <c r="C5" s="466" t="s">
        <v>137</v>
      </c>
      <c r="D5" s="468" t="s">
        <v>192</v>
      </c>
      <c r="E5" s="470" t="s">
        <v>138</v>
      </c>
      <c r="F5" s="468" t="s">
        <v>137</v>
      </c>
      <c r="G5" s="468" t="s">
        <v>192</v>
      </c>
      <c r="H5" s="470" t="s">
        <v>138</v>
      </c>
      <c r="I5" s="472" t="s">
        <v>136</v>
      </c>
    </row>
    <row r="6" spans="1:12" ht="15" customHeight="1">
      <c r="A6" s="467"/>
      <c r="B6" s="467"/>
      <c r="C6" s="467"/>
      <c r="D6" s="469"/>
      <c r="E6" s="471"/>
      <c r="F6" s="469"/>
      <c r="G6" s="469"/>
      <c r="H6" s="471"/>
      <c r="I6" s="473"/>
    </row>
    <row r="7" spans="1:12">
      <c r="A7" s="238" t="s">
        <v>102</v>
      </c>
      <c r="B7" s="239" t="s">
        <v>193</v>
      </c>
      <c r="C7" s="240" t="s">
        <v>194</v>
      </c>
      <c r="D7" s="240" t="s">
        <v>195</v>
      </c>
      <c r="E7" s="241">
        <f>+EAI!B15</f>
        <v>16590200.68</v>
      </c>
      <c r="F7" s="240" t="s">
        <v>196</v>
      </c>
      <c r="G7" s="240" t="s">
        <v>197</v>
      </c>
      <c r="H7" s="241">
        <f>+Memoria!C41</f>
        <v>0</v>
      </c>
      <c r="I7" s="242">
        <f>ROUND(E7-H7,2)</f>
        <v>16590200.68</v>
      </c>
    </row>
    <row r="8" spans="1:12">
      <c r="A8" s="243" t="s">
        <v>105</v>
      </c>
      <c r="B8" s="244" t="s">
        <v>198</v>
      </c>
      <c r="C8" s="245" t="s">
        <v>194</v>
      </c>
      <c r="D8" s="245" t="s">
        <v>199</v>
      </c>
      <c r="E8" s="246">
        <f>+EAI!C15</f>
        <v>2728000</v>
      </c>
      <c r="F8" s="245" t="s">
        <v>196</v>
      </c>
      <c r="G8" s="245" t="s">
        <v>200</v>
      </c>
      <c r="H8" s="246">
        <f>+Memoria!C43</f>
        <v>0</v>
      </c>
      <c r="I8" s="247">
        <f>ROUND(E8-H8,2)</f>
        <v>2728000</v>
      </c>
    </row>
    <row r="9" spans="1:12">
      <c r="A9" s="243" t="s">
        <v>107</v>
      </c>
      <c r="B9" s="244" t="s">
        <v>201</v>
      </c>
      <c r="C9" s="245" t="s">
        <v>194</v>
      </c>
      <c r="D9" s="245" t="s">
        <v>202</v>
      </c>
      <c r="E9" s="246">
        <f>+EAI!E15</f>
        <v>4470048.04</v>
      </c>
      <c r="F9" s="245" t="s">
        <v>196</v>
      </c>
      <c r="G9" s="245" t="s">
        <v>203</v>
      </c>
      <c r="H9" s="246">
        <f>+Memoria!C44+Memoria!C45</f>
        <v>0</v>
      </c>
      <c r="I9" s="247">
        <f>ROUND(E9+H9,2)</f>
        <v>4470048.04</v>
      </c>
    </row>
    <row r="10" spans="1:12">
      <c r="A10" s="243" t="s">
        <v>109</v>
      </c>
      <c r="B10" s="244" t="s">
        <v>204</v>
      </c>
      <c r="C10" s="245" t="s">
        <v>194</v>
      </c>
      <c r="D10" s="245" t="s">
        <v>205</v>
      </c>
      <c r="E10" s="246">
        <f>+EAI!F15</f>
        <v>4470048.04</v>
      </c>
      <c r="F10" s="245" t="s">
        <v>196</v>
      </c>
      <c r="G10" s="245" t="s">
        <v>206</v>
      </c>
      <c r="H10" s="246">
        <f>+Memoria!C45</f>
        <v>0</v>
      </c>
      <c r="I10" s="247">
        <f>ROUND(E10+H10,2)</f>
        <v>4470048.04</v>
      </c>
    </row>
    <row r="11" spans="1:12" ht="10" customHeight="1">
      <c r="A11" s="463"/>
      <c r="B11" s="464"/>
      <c r="C11" s="464"/>
      <c r="D11" s="464"/>
      <c r="E11" s="464"/>
      <c r="F11" s="464"/>
      <c r="G11" s="464"/>
      <c r="H11" s="464"/>
      <c r="I11" s="465"/>
      <c r="L11" s="466"/>
    </row>
    <row r="12" spans="1:12" ht="10.5" customHeight="1">
      <c r="A12" s="243" t="s">
        <v>111</v>
      </c>
      <c r="B12" s="244" t="s">
        <v>207</v>
      </c>
      <c r="C12" s="245" t="s">
        <v>208</v>
      </c>
      <c r="D12" s="245" t="s">
        <v>209</v>
      </c>
      <c r="E12" s="246">
        <f>+CA!B19</f>
        <v>16590200.68</v>
      </c>
      <c r="F12" s="245" t="s">
        <v>196</v>
      </c>
      <c r="G12" s="245" t="s">
        <v>210</v>
      </c>
      <c r="H12" s="246">
        <f>+Memoria!C50</f>
        <v>0</v>
      </c>
      <c r="I12" s="247">
        <f>+ROUND(E12+H12,2)</f>
        <v>16590200.68</v>
      </c>
      <c r="L12" s="467"/>
    </row>
    <row r="13" spans="1:12">
      <c r="A13" s="243" t="s">
        <v>114</v>
      </c>
      <c r="B13" s="244" t="s">
        <v>211</v>
      </c>
      <c r="C13" s="245" t="s">
        <v>208</v>
      </c>
      <c r="D13" s="245" t="s">
        <v>199</v>
      </c>
      <c r="E13" s="246">
        <f>+CA!C19</f>
        <v>6371725.6399999997</v>
      </c>
      <c r="F13" s="245" t="s">
        <v>196</v>
      </c>
      <c r="G13" s="245" t="s">
        <v>212</v>
      </c>
      <c r="H13" s="246">
        <f>+Memoria!C52</f>
        <v>0</v>
      </c>
      <c r="I13" s="247">
        <f>+ROUND(E13+H13,2)</f>
        <v>6371725.6399999997</v>
      </c>
    </row>
    <row r="14" spans="1:12">
      <c r="A14" s="243" t="s">
        <v>116</v>
      </c>
      <c r="B14" s="244" t="s">
        <v>213</v>
      </c>
      <c r="C14" s="245" t="s">
        <v>208</v>
      </c>
      <c r="D14" s="245" t="s">
        <v>202</v>
      </c>
      <c r="E14" s="246">
        <f>+CA!E19</f>
        <v>4348556.58</v>
      </c>
      <c r="F14" s="245" t="s">
        <v>196</v>
      </c>
      <c r="G14" s="245" t="s">
        <v>214</v>
      </c>
      <c r="H14" s="246">
        <f>+Memoria!C54+Memoria!C55+Memoria!C56</f>
        <v>0</v>
      </c>
      <c r="I14" s="247">
        <f>ROUND(E14-H14,2)</f>
        <v>4348556.58</v>
      </c>
    </row>
    <row r="15" spans="1:12">
      <c r="A15" s="243" t="s">
        <v>118</v>
      </c>
      <c r="B15" s="244" t="s">
        <v>215</v>
      </c>
      <c r="C15" s="245" t="s">
        <v>208</v>
      </c>
      <c r="D15" s="245" t="s">
        <v>216</v>
      </c>
      <c r="E15" s="246">
        <f>+CA!F19</f>
        <v>4348556.58</v>
      </c>
      <c r="F15" s="245" t="s">
        <v>196</v>
      </c>
      <c r="G15" s="245">
        <v>8.25</v>
      </c>
      <c r="H15" s="246">
        <f>+Memoria!C56</f>
        <v>0</v>
      </c>
      <c r="I15" s="247">
        <f>ROUND(E15-H15,2)</f>
        <v>4348556.58</v>
      </c>
    </row>
    <row r="16" spans="1:12" ht="10">
      <c r="A16" s="463"/>
      <c r="B16" s="464"/>
      <c r="C16" s="464"/>
      <c r="D16" s="464"/>
      <c r="E16" s="464"/>
      <c r="F16" s="464"/>
      <c r="G16" s="464"/>
      <c r="H16" s="464"/>
      <c r="I16" s="465"/>
    </row>
    <row r="17" spans="1:9">
      <c r="A17" s="243" t="s">
        <v>111</v>
      </c>
      <c r="B17" s="244" t="s">
        <v>217</v>
      </c>
      <c r="C17" s="245" t="s">
        <v>218</v>
      </c>
      <c r="D17" s="245" t="s">
        <v>209</v>
      </c>
      <c r="E17" s="246">
        <f>+CTG!B15</f>
        <v>16590200.68</v>
      </c>
      <c r="F17" s="245" t="s">
        <v>196</v>
      </c>
      <c r="G17" s="245" t="s">
        <v>210</v>
      </c>
      <c r="H17" s="246">
        <f>+Memoria!C50</f>
        <v>0</v>
      </c>
      <c r="I17" s="247">
        <f>+ROUND(E17+H17,2)</f>
        <v>16590200.68</v>
      </c>
    </row>
    <row r="18" spans="1:9">
      <c r="A18" s="243" t="s">
        <v>114</v>
      </c>
      <c r="B18" s="244" t="s">
        <v>219</v>
      </c>
      <c r="C18" s="245" t="s">
        <v>218</v>
      </c>
      <c r="D18" s="245" t="s">
        <v>199</v>
      </c>
      <c r="E18" s="246">
        <f>+CTG!C15</f>
        <v>6371725.6399999997</v>
      </c>
      <c r="F18" s="245" t="s">
        <v>196</v>
      </c>
      <c r="G18" s="245" t="s">
        <v>212</v>
      </c>
      <c r="H18" s="246">
        <f>+Memoria!C52</f>
        <v>0</v>
      </c>
      <c r="I18" s="247">
        <f>+ROUND(E18+H18,2)</f>
        <v>6371725.6399999997</v>
      </c>
    </row>
    <row r="19" spans="1:9">
      <c r="A19" s="243" t="s">
        <v>116</v>
      </c>
      <c r="B19" s="244" t="s">
        <v>220</v>
      </c>
      <c r="C19" s="245" t="s">
        <v>218</v>
      </c>
      <c r="D19" s="245" t="s">
        <v>202</v>
      </c>
      <c r="E19" s="246">
        <f>+CTG!E15</f>
        <v>4348556.58</v>
      </c>
      <c r="F19" s="245" t="s">
        <v>196</v>
      </c>
      <c r="G19" s="245" t="s">
        <v>214</v>
      </c>
      <c r="H19" s="246">
        <f>+Memoria!C54+Memoria!C55+Memoria!C56</f>
        <v>0</v>
      </c>
      <c r="I19" s="247">
        <f>+ROUND(E19-H19,2)</f>
        <v>4348556.58</v>
      </c>
    </row>
    <row r="20" spans="1:9">
      <c r="A20" s="243" t="s">
        <v>118</v>
      </c>
      <c r="B20" s="244" t="s">
        <v>221</v>
      </c>
      <c r="C20" s="245" t="s">
        <v>218</v>
      </c>
      <c r="D20" s="245" t="s">
        <v>216</v>
      </c>
      <c r="E20" s="246">
        <f>+CTG!F15</f>
        <v>4348556.58</v>
      </c>
      <c r="F20" s="245" t="s">
        <v>196</v>
      </c>
      <c r="G20" s="245">
        <v>8.25</v>
      </c>
      <c r="H20" s="246">
        <f>+Memoria!C56</f>
        <v>0</v>
      </c>
      <c r="I20" s="247">
        <f>+ROUND(E20-H20,2)</f>
        <v>4348556.58</v>
      </c>
    </row>
    <row r="21" spans="1:9" ht="10">
      <c r="A21" s="463"/>
      <c r="B21" s="464"/>
      <c r="C21" s="464"/>
      <c r="D21" s="464"/>
      <c r="E21" s="464"/>
      <c r="F21" s="464"/>
      <c r="G21" s="464"/>
      <c r="H21" s="464"/>
      <c r="I21" s="465"/>
    </row>
    <row r="22" spans="1:9">
      <c r="A22" s="243" t="s">
        <v>111</v>
      </c>
      <c r="B22" s="244" t="s">
        <v>222</v>
      </c>
      <c r="C22" s="245" t="s">
        <v>223</v>
      </c>
      <c r="D22" s="245" t="s">
        <v>209</v>
      </c>
      <c r="E22" s="246">
        <f>+COG!B76</f>
        <v>16590200.68</v>
      </c>
      <c r="F22" s="245" t="s">
        <v>196</v>
      </c>
      <c r="G22" s="245" t="s">
        <v>210</v>
      </c>
      <c r="H22" s="246">
        <f>+Memoria!C50</f>
        <v>0</v>
      </c>
      <c r="I22" s="247">
        <f>+ROUND(E22+H22,2)</f>
        <v>16590200.68</v>
      </c>
    </row>
    <row r="23" spans="1:9">
      <c r="A23" s="243" t="s">
        <v>114</v>
      </c>
      <c r="B23" s="244" t="s">
        <v>224</v>
      </c>
      <c r="C23" s="245" t="s">
        <v>223</v>
      </c>
      <c r="D23" s="245" t="s">
        <v>199</v>
      </c>
      <c r="E23" s="246">
        <f>+COG!C76</f>
        <v>6371725.6399999997</v>
      </c>
      <c r="F23" s="245" t="s">
        <v>196</v>
      </c>
      <c r="G23" s="245" t="s">
        <v>212</v>
      </c>
      <c r="H23" s="246">
        <f>+Memoria!C52</f>
        <v>0</v>
      </c>
      <c r="I23" s="247">
        <f>+ROUND(E23+H23,2)</f>
        <v>6371725.6399999997</v>
      </c>
    </row>
    <row r="24" spans="1:9">
      <c r="A24" s="243" t="s">
        <v>116</v>
      </c>
      <c r="B24" s="244" t="s">
        <v>225</v>
      </c>
      <c r="C24" s="245" t="s">
        <v>223</v>
      </c>
      <c r="D24" s="245" t="s">
        <v>202</v>
      </c>
      <c r="E24" s="246">
        <f>+COG!E76</f>
        <v>4348556.58</v>
      </c>
      <c r="F24" s="245" t="s">
        <v>196</v>
      </c>
      <c r="G24" s="245" t="s">
        <v>214</v>
      </c>
      <c r="H24" s="246">
        <f>+Memoria!C54+Memoria!C55+Memoria!C56</f>
        <v>0</v>
      </c>
      <c r="I24" s="247">
        <f>+ROUND(E24-H24,2)</f>
        <v>4348556.58</v>
      </c>
    </row>
    <row r="25" spans="1:9">
      <c r="A25" s="243" t="s">
        <v>118</v>
      </c>
      <c r="B25" s="244" t="s">
        <v>226</v>
      </c>
      <c r="C25" s="245" t="s">
        <v>223</v>
      </c>
      <c r="D25" s="245" t="s">
        <v>216</v>
      </c>
      <c r="E25" s="246">
        <f>+COG!F76</f>
        <v>4348556.58</v>
      </c>
      <c r="F25" s="245" t="s">
        <v>196</v>
      </c>
      <c r="G25" s="245">
        <v>8.25</v>
      </c>
      <c r="H25" s="246">
        <f>+Memoria!C56</f>
        <v>0</v>
      </c>
      <c r="I25" s="247">
        <f>+ROUND(E25-H25,2)</f>
        <v>4348556.58</v>
      </c>
    </row>
    <row r="26" spans="1:9" ht="10">
      <c r="A26" s="463"/>
      <c r="B26" s="464"/>
      <c r="C26" s="464"/>
      <c r="D26" s="464"/>
      <c r="E26" s="464"/>
      <c r="F26" s="464"/>
      <c r="G26" s="464"/>
      <c r="H26" s="464"/>
      <c r="I26" s="465"/>
    </row>
    <row r="27" spans="1:9">
      <c r="A27" s="243" t="s">
        <v>111</v>
      </c>
      <c r="B27" s="244" t="s">
        <v>227</v>
      </c>
      <c r="C27" s="245" t="s">
        <v>228</v>
      </c>
      <c r="D27" s="245" t="s">
        <v>209</v>
      </c>
      <c r="E27" s="246">
        <f>+CFG!B41</f>
        <v>16590200.68</v>
      </c>
      <c r="F27" s="245" t="s">
        <v>196</v>
      </c>
      <c r="G27" s="245" t="s">
        <v>210</v>
      </c>
      <c r="H27" s="246">
        <f>+Memoria!C50</f>
        <v>0</v>
      </c>
      <c r="I27" s="247">
        <f>+ROUND(E27+H27,2)</f>
        <v>16590200.68</v>
      </c>
    </row>
    <row r="28" spans="1:9">
      <c r="A28" s="243" t="s">
        <v>114</v>
      </c>
      <c r="B28" s="244" t="s">
        <v>229</v>
      </c>
      <c r="C28" s="245" t="s">
        <v>228</v>
      </c>
      <c r="D28" s="245" t="s">
        <v>199</v>
      </c>
      <c r="E28" s="246">
        <f>+CFG!C41</f>
        <v>6371725.6399999997</v>
      </c>
      <c r="F28" s="245" t="s">
        <v>196</v>
      </c>
      <c r="G28" s="245" t="s">
        <v>212</v>
      </c>
      <c r="H28" s="246">
        <f>+Memoria!C52</f>
        <v>0</v>
      </c>
      <c r="I28" s="247">
        <f>+ROUND(E28+H28,2)</f>
        <v>6371725.6399999997</v>
      </c>
    </row>
    <row r="29" spans="1:9">
      <c r="A29" s="243" t="s">
        <v>116</v>
      </c>
      <c r="B29" s="244" t="s">
        <v>230</v>
      </c>
      <c r="C29" s="245" t="s">
        <v>228</v>
      </c>
      <c r="D29" s="245" t="s">
        <v>202</v>
      </c>
      <c r="E29" s="246">
        <f>+CFG!E41</f>
        <v>4348556.58</v>
      </c>
      <c r="F29" s="245" t="s">
        <v>196</v>
      </c>
      <c r="G29" s="245" t="s">
        <v>214</v>
      </c>
      <c r="H29" s="246">
        <f>+Memoria!C54+Memoria!C55+Memoria!C56</f>
        <v>0</v>
      </c>
      <c r="I29" s="247">
        <f>+ROUND(E29-H29,2)</f>
        <v>4348556.58</v>
      </c>
    </row>
    <row r="30" spans="1:9">
      <c r="A30" s="243" t="s">
        <v>118</v>
      </c>
      <c r="B30" s="244" t="s">
        <v>231</v>
      </c>
      <c r="C30" s="245" t="s">
        <v>228</v>
      </c>
      <c r="D30" s="245" t="s">
        <v>216</v>
      </c>
      <c r="E30" s="246">
        <f>+CFG!F41</f>
        <v>4348556.58</v>
      </c>
      <c r="F30" s="245" t="s">
        <v>196</v>
      </c>
      <c r="G30" s="245">
        <v>8.25</v>
      </c>
      <c r="H30" s="246">
        <f>+Memoria!C56</f>
        <v>0</v>
      </c>
      <c r="I30" s="247">
        <f>+ROUND(E30-H30,2)</f>
        <v>4348556.58</v>
      </c>
    </row>
    <row r="31" spans="1:9" ht="10">
      <c r="A31" s="463"/>
      <c r="B31" s="464"/>
      <c r="C31" s="464"/>
      <c r="D31" s="464"/>
      <c r="E31" s="464"/>
      <c r="F31" s="464"/>
      <c r="G31" s="464"/>
      <c r="H31" s="464"/>
      <c r="I31" s="465"/>
    </row>
    <row r="32" spans="1:9" ht="20">
      <c r="A32" s="243" t="s">
        <v>120</v>
      </c>
      <c r="B32" s="244" t="s">
        <v>232</v>
      </c>
      <c r="C32" s="245" t="s">
        <v>233</v>
      </c>
      <c r="D32" s="245" t="s">
        <v>234</v>
      </c>
      <c r="E32" s="246">
        <f>+ENT!B26</f>
        <v>0</v>
      </c>
      <c r="F32" s="245" t="s">
        <v>235</v>
      </c>
      <c r="G32" s="245" t="s">
        <v>236</v>
      </c>
      <c r="H32" s="246">
        <f>+IPF!E25</f>
        <v>0</v>
      </c>
      <c r="I32" s="247">
        <f>+ROUND(E32-H32,2)</f>
        <v>0</v>
      </c>
    </row>
    <row r="33" spans="1:9" ht="20">
      <c r="A33" s="243" t="s">
        <v>120</v>
      </c>
      <c r="B33" s="244" t="s">
        <v>237</v>
      </c>
      <c r="C33" s="245" t="s">
        <v>233</v>
      </c>
      <c r="D33" s="245" t="s">
        <v>238</v>
      </c>
      <c r="E33" s="246">
        <f>+ENT!C26</f>
        <v>0</v>
      </c>
      <c r="F33" s="245" t="s">
        <v>235</v>
      </c>
      <c r="G33" s="245" t="s">
        <v>239</v>
      </c>
      <c r="H33" s="246">
        <f>+IPF!E27</f>
        <v>0</v>
      </c>
      <c r="I33" s="247">
        <f>+ROUND(E33-H33,2)</f>
        <v>0</v>
      </c>
    </row>
    <row r="34" spans="1:9" ht="30">
      <c r="A34" s="243" t="s">
        <v>120</v>
      </c>
      <c r="B34" s="244" t="s">
        <v>240</v>
      </c>
      <c r="C34" s="245" t="s">
        <v>233</v>
      </c>
      <c r="D34" s="245" t="s">
        <v>241</v>
      </c>
      <c r="E34" s="246">
        <f>+ENT!D26</f>
        <v>0</v>
      </c>
      <c r="F34" s="245" t="s">
        <v>235</v>
      </c>
      <c r="G34" s="245" t="s">
        <v>242</v>
      </c>
      <c r="H34" s="246">
        <f>+IPF!E29</f>
        <v>0</v>
      </c>
      <c r="I34" s="247">
        <f>+ROUND(E34-H34,2)</f>
        <v>0</v>
      </c>
    </row>
    <row r="35" spans="1:9" ht="10">
      <c r="A35" s="463"/>
      <c r="B35" s="464"/>
      <c r="C35" s="464"/>
      <c r="D35" s="464"/>
      <c r="E35" s="464"/>
      <c r="F35" s="464"/>
      <c r="G35" s="464"/>
      <c r="H35" s="464"/>
      <c r="I35" s="465"/>
    </row>
    <row r="36" spans="1:9" ht="20">
      <c r="A36" s="243" t="s">
        <v>123</v>
      </c>
      <c r="B36" s="244" t="s">
        <v>243</v>
      </c>
      <c r="C36" s="245" t="s">
        <v>244</v>
      </c>
      <c r="D36" s="245" t="s">
        <v>202</v>
      </c>
      <c r="E36" s="246">
        <f>+IND!B23</f>
        <v>0</v>
      </c>
      <c r="F36" s="245" t="s">
        <v>223</v>
      </c>
      <c r="G36" s="245" t="s">
        <v>245</v>
      </c>
      <c r="H36" s="246">
        <f>+COG!E70</f>
        <v>0</v>
      </c>
      <c r="I36" s="247">
        <f>+ROUND(E36-H36,2)</f>
        <v>0</v>
      </c>
    </row>
    <row r="37" spans="1:9" ht="20">
      <c r="A37" s="243" t="s">
        <v>123</v>
      </c>
      <c r="B37" s="244" t="s">
        <v>246</v>
      </c>
      <c r="C37" s="245" t="s">
        <v>244</v>
      </c>
      <c r="D37" s="245" t="s">
        <v>216</v>
      </c>
      <c r="E37" s="246">
        <f>+IND!C23</f>
        <v>0</v>
      </c>
      <c r="F37" s="245" t="s">
        <v>223</v>
      </c>
      <c r="G37" s="245" t="s">
        <v>247</v>
      </c>
      <c r="H37" s="246">
        <f>+COG!F70</f>
        <v>0</v>
      </c>
      <c r="I37" s="247">
        <f>+ROUND(E37-H37,2)</f>
        <v>0</v>
      </c>
    </row>
    <row r="38" spans="1:9" ht="10">
      <c r="A38" s="463"/>
      <c r="B38" s="464"/>
      <c r="C38" s="464"/>
      <c r="D38" s="464"/>
      <c r="E38" s="464"/>
      <c r="F38" s="464"/>
      <c r="G38" s="464"/>
      <c r="H38" s="464"/>
      <c r="I38" s="465"/>
    </row>
    <row r="39" spans="1:9">
      <c r="A39" s="243" t="s">
        <v>126</v>
      </c>
      <c r="B39" s="248" t="s">
        <v>248</v>
      </c>
      <c r="C39" s="245" t="s">
        <v>249</v>
      </c>
      <c r="D39" s="245" t="s">
        <v>209</v>
      </c>
      <c r="E39" s="246">
        <f>+GCP!B37</f>
        <v>0</v>
      </c>
      <c r="F39" s="245" t="s">
        <v>196</v>
      </c>
      <c r="G39" s="245" t="s">
        <v>210</v>
      </c>
      <c r="H39" s="246">
        <f>+Memoria!C50</f>
        <v>0</v>
      </c>
      <c r="I39" s="247">
        <f>+ROUND(E39+H39,2)</f>
        <v>0</v>
      </c>
    </row>
    <row r="40" spans="1:9">
      <c r="A40" s="243" t="s">
        <v>129</v>
      </c>
      <c r="B40" s="248" t="s">
        <v>250</v>
      </c>
      <c r="C40" s="245" t="s">
        <v>249</v>
      </c>
      <c r="D40" s="245" t="s">
        <v>199</v>
      </c>
      <c r="E40" s="246">
        <f>+GCP!C37</f>
        <v>0</v>
      </c>
      <c r="F40" s="245" t="s">
        <v>196</v>
      </c>
      <c r="G40" s="245" t="s">
        <v>212</v>
      </c>
      <c r="H40" s="246">
        <f>+Memoria!C52</f>
        <v>0</v>
      </c>
      <c r="I40" s="247">
        <f>+ROUND(E40+H40,2)</f>
        <v>0</v>
      </c>
    </row>
    <row r="41" spans="1:9">
      <c r="A41" s="243" t="s">
        <v>131</v>
      </c>
      <c r="B41" s="248" t="s">
        <v>251</v>
      </c>
      <c r="C41" s="245" t="s">
        <v>249</v>
      </c>
      <c r="D41" s="245" t="s">
        <v>202</v>
      </c>
      <c r="E41" s="246">
        <f>+GCP!E37</f>
        <v>0</v>
      </c>
      <c r="F41" s="245" t="s">
        <v>196</v>
      </c>
      <c r="G41" s="245" t="s">
        <v>214</v>
      </c>
      <c r="H41" s="246">
        <f>+Memoria!C54+Memoria!C55+Memoria!C56</f>
        <v>0</v>
      </c>
      <c r="I41" s="247">
        <f t="shared" ref="I41:I42" si="0">ROUND(E41-H41,2)</f>
        <v>0</v>
      </c>
    </row>
    <row r="42" spans="1:9">
      <c r="A42" s="243" t="s">
        <v>133</v>
      </c>
      <c r="B42" s="248" t="s">
        <v>252</v>
      </c>
      <c r="C42" s="245" t="s">
        <v>249</v>
      </c>
      <c r="D42" s="245" t="s">
        <v>216</v>
      </c>
      <c r="E42" s="246">
        <f>+GCP!F37</f>
        <v>0</v>
      </c>
      <c r="F42" s="245" t="s">
        <v>196</v>
      </c>
      <c r="G42" s="245">
        <v>8.25</v>
      </c>
      <c r="H42" s="246">
        <f>+Memoria!C56</f>
        <v>0</v>
      </c>
      <c r="I42" s="247">
        <f t="shared" si="0"/>
        <v>0</v>
      </c>
    </row>
    <row r="43" spans="1:9" ht="10">
      <c r="A43" s="463"/>
      <c r="B43" s="464"/>
      <c r="C43" s="464"/>
      <c r="D43" s="464"/>
      <c r="E43" s="464"/>
      <c r="F43" s="464"/>
      <c r="G43" s="464"/>
      <c r="H43" s="464"/>
      <c r="I43" s="465"/>
    </row>
    <row r="44" spans="1:9">
      <c r="A44" s="243" t="s">
        <v>126</v>
      </c>
      <c r="B44" s="248" t="s">
        <v>253</v>
      </c>
      <c r="C44" s="245" t="s">
        <v>249</v>
      </c>
      <c r="D44" s="245" t="s">
        <v>209</v>
      </c>
      <c r="E44" s="246">
        <f>+GCP!B37</f>
        <v>0</v>
      </c>
      <c r="F44" s="245" t="s">
        <v>208</v>
      </c>
      <c r="G44" s="245" t="s">
        <v>209</v>
      </c>
      <c r="H44" s="246">
        <f>+CA!B19</f>
        <v>16590200.68</v>
      </c>
      <c r="I44" s="247">
        <f>+ROUND(E44-H44,2)</f>
        <v>-16590200.68</v>
      </c>
    </row>
    <row r="45" spans="1:9">
      <c r="A45" s="243" t="s">
        <v>129</v>
      </c>
      <c r="B45" s="248" t="s">
        <v>254</v>
      </c>
      <c r="C45" s="245" t="s">
        <v>249</v>
      </c>
      <c r="D45" s="245" t="s">
        <v>199</v>
      </c>
      <c r="E45" s="246">
        <f>+GCP!C37</f>
        <v>0</v>
      </c>
      <c r="F45" s="245" t="s">
        <v>208</v>
      </c>
      <c r="G45" s="245" t="s">
        <v>199</v>
      </c>
      <c r="H45" s="246">
        <f>+CA!C19</f>
        <v>6371725.6399999997</v>
      </c>
      <c r="I45" s="247">
        <f>+ROUND(E45-H45,2)</f>
        <v>-6371725.6399999997</v>
      </c>
    </row>
    <row r="46" spans="1:9">
      <c r="A46" s="243" t="s">
        <v>131</v>
      </c>
      <c r="B46" s="248" t="s">
        <v>255</v>
      </c>
      <c r="C46" s="245" t="s">
        <v>249</v>
      </c>
      <c r="D46" s="245" t="s">
        <v>202</v>
      </c>
      <c r="E46" s="246">
        <f>+GCP!E37</f>
        <v>0</v>
      </c>
      <c r="F46" s="245" t="s">
        <v>208</v>
      </c>
      <c r="G46" s="245" t="s">
        <v>202</v>
      </c>
      <c r="H46" s="246">
        <f>+CA!E19</f>
        <v>4348556.58</v>
      </c>
      <c r="I46" s="247">
        <f>ROUND(E46-H46,2)</f>
        <v>-4348556.58</v>
      </c>
    </row>
    <row r="47" spans="1:9">
      <c r="A47" s="243" t="s">
        <v>133</v>
      </c>
      <c r="B47" s="248" t="s">
        <v>256</v>
      </c>
      <c r="C47" s="245" t="s">
        <v>249</v>
      </c>
      <c r="D47" s="245" t="s">
        <v>216</v>
      </c>
      <c r="E47" s="246">
        <f>+GCP!F37</f>
        <v>0</v>
      </c>
      <c r="F47" s="245" t="s">
        <v>208</v>
      </c>
      <c r="G47" s="245" t="s">
        <v>216</v>
      </c>
      <c r="H47" s="246">
        <f>+CA!F19</f>
        <v>4348556.58</v>
      </c>
      <c r="I47" s="247">
        <f>ROUND(E47-H47,2)</f>
        <v>-4348556.58</v>
      </c>
    </row>
    <row r="48" spans="1:9" ht="10">
      <c r="A48" s="463"/>
      <c r="B48" s="464"/>
      <c r="C48" s="464"/>
      <c r="D48" s="464"/>
      <c r="E48" s="464"/>
      <c r="F48" s="464"/>
      <c r="G48" s="464"/>
      <c r="H48" s="464"/>
      <c r="I48" s="465"/>
    </row>
    <row r="49" spans="1:9">
      <c r="A49" s="243" t="s">
        <v>126</v>
      </c>
      <c r="B49" s="248" t="s">
        <v>257</v>
      </c>
      <c r="C49" s="245" t="s">
        <v>249</v>
      </c>
      <c r="D49" s="245" t="s">
        <v>209</v>
      </c>
      <c r="E49" s="246">
        <f>+GCP!B37</f>
        <v>0</v>
      </c>
      <c r="F49" s="245" t="s">
        <v>218</v>
      </c>
      <c r="G49" s="245" t="s">
        <v>209</v>
      </c>
      <c r="H49" s="246">
        <f>+CTG!B15</f>
        <v>16590200.68</v>
      </c>
      <c r="I49" s="247">
        <f>+ROUND(E49-H49,2)</f>
        <v>-16590200.68</v>
      </c>
    </row>
    <row r="50" spans="1:9">
      <c r="A50" s="243" t="s">
        <v>129</v>
      </c>
      <c r="B50" s="248" t="s">
        <v>258</v>
      </c>
      <c r="C50" s="245" t="s">
        <v>249</v>
      </c>
      <c r="D50" s="245" t="s">
        <v>199</v>
      </c>
      <c r="E50" s="246">
        <f>+GCP!C37</f>
        <v>0</v>
      </c>
      <c r="F50" s="245" t="s">
        <v>218</v>
      </c>
      <c r="G50" s="245" t="s">
        <v>199</v>
      </c>
      <c r="H50" s="246">
        <f>+CTG!C15</f>
        <v>6371725.6399999997</v>
      </c>
      <c r="I50" s="247">
        <f>+ROUND(E50-H50,2)</f>
        <v>-6371725.6399999997</v>
      </c>
    </row>
    <row r="51" spans="1:9">
      <c r="A51" s="243" t="s">
        <v>131</v>
      </c>
      <c r="B51" s="248" t="s">
        <v>259</v>
      </c>
      <c r="C51" s="245" t="s">
        <v>249</v>
      </c>
      <c r="D51" s="245" t="s">
        <v>202</v>
      </c>
      <c r="E51" s="246">
        <f>+GCP!E37</f>
        <v>0</v>
      </c>
      <c r="F51" s="245" t="s">
        <v>218</v>
      </c>
      <c r="G51" s="245" t="s">
        <v>202</v>
      </c>
      <c r="H51" s="246">
        <f>+CTG!E15</f>
        <v>4348556.58</v>
      </c>
      <c r="I51" s="247">
        <f>ROUND(E51-H51,2)</f>
        <v>-4348556.58</v>
      </c>
    </row>
    <row r="52" spans="1:9">
      <c r="A52" s="243" t="s">
        <v>133</v>
      </c>
      <c r="B52" s="248" t="s">
        <v>260</v>
      </c>
      <c r="C52" s="245" t="s">
        <v>249</v>
      </c>
      <c r="D52" s="245" t="s">
        <v>216</v>
      </c>
      <c r="E52" s="246">
        <f>+GCP!F37</f>
        <v>0</v>
      </c>
      <c r="F52" s="245" t="s">
        <v>218</v>
      </c>
      <c r="G52" s="245" t="s">
        <v>216</v>
      </c>
      <c r="H52" s="246">
        <f>+CTG!F15</f>
        <v>4348556.58</v>
      </c>
      <c r="I52" s="247">
        <f>ROUND(E52-H52,2)</f>
        <v>-4348556.58</v>
      </c>
    </row>
    <row r="53" spans="1:9" ht="10">
      <c r="A53" s="463"/>
      <c r="B53" s="464"/>
      <c r="C53" s="464"/>
      <c r="D53" s="464"/>
      <c r="E53" s="464"/>
      <c r="F53" s="464"/>
      <c r="G53" s="464"/>
      <c r="H53" s="464"/>
      <c r="I53" s="465"/>
    </row>
    <row r="54" spans="1:9">
      <c r="A54" s="243" t="s">
        <v>126</v>
      </c>
      <c r="B54" s="248" t="s">
        <v>261</v>
      </c>
      <c r="C54" s="245" t="s">
        <v>249</v>
      </c>
      <c r="D54" s="245" t="s">
        <v>209</v>
      </c>
      <c r="E54" s="246">
        <f>+GCP!B37</f>
        <v>0</v>
      </c>
      <c r="F54" s="245" t="s">
        <v>223</v>
      </c>
      <c r="G54" s="245" t="s">
        <v>209</v>
      </c>
      <c r="H54" s="246">
        <f>+COG!B76</f>
        <v>16590200.68</v>
      </c>
      <c r="I54" s="247">
        <f>+ROUND(E54-H54,2)</f>
        <v>-16590200.68</v>
      </c>
    </row>
    <row r="55" spans="1:9">
      <c r="A55" s="243" t="s">
        <v>129</v>
      </c>
      <c r="B55" s="248" t="s">
        <v>262</v>
      </c>
      <c r="C55" s="245" t="s">
        <v>249</v>
      </c>
      <c r="D55" s="245" t="s">
        <v>199</v>
      </c>
      <c r="E55" s="246">
        <f>+GCP!C37</f>
        <v>0</v>
      </c>
      <c r="F55" s="245" t="s">
        <v>223</v>
      </c>
      <c r="G55" s="245" t="s">
        <v>199</v>
      </c>
      <c r="H55" s="246">
        <f>+COG!C76</f>
        <v>6371725.6399999997</v>
      </c>
      <c r="I55" s="247">
        <f>+ROUND(E55-H55,2)</f>
        <v>-6371725.6399999997</v>
      </c>
    </row>
    <row r="56" spans="1:9">
      <c r="A56" s="243" t="s">
        <v>131</v>
      </c>
      <c r="B56" s="248" t="s">
        <v>263</v>
      </c>
      <c r="C56" s="245" t="s">
        <v>249</v>
      </c>
      <c r="D56" s="245" t="s">
        <v>202</v>
      </c>
      <c r="E56" s="246">
        <f>+GCP!E37</f>
        <v>0</v>
      </c>
      <c r="F56" s="245" t="s">
        <v>223</v>
      </c>
      <c r="G56" s="245" t="s">
        <v>202</v>
      </c>
      <c r="H56" s="246">
        <f>+CTG!E15</f>
        <v>4348556.58</v>
      </c>
      <c r="I56" s="247">
        <f>ROUND(E56-H56,2)</f>
        <v>-4348556.58</v>
      </c>
    </row>
    <row r="57" spans="1:9">
      <c r="A57" s="243" t="s">
        <v>133</v>
      </c>
      <c r="B57" s="248" t="s">
        <v>264</v>
      </c>
      <c r="C57" s="245" t="s">
        <v>249</v>
      </c>
      <c r="D57" s="245" t="s">
        <v>216</v>
      </c>
      <c r="E57" s="246">
        <f>+GCP!F37</f>
        <v>0</v>
      </c>
      <c r="F57" s="245" t="s">
        <v>223</v>
      </c>
      <c r="G57" s="245" t="s">
        <v>216</v>
      </c>
      <c r="H57" s="246">
        <f>+COG!F76</f>
        <v>4348556.58</v>
      </c>
      <c r="I57" s="247">
        <f>ROUND(E57-H57,2)</f>
        <v>-4348556.58</v>
      </c>
    </row>
    <row r="58" spans="1:9" ht="10">
      <c r="A58" s="463"/>
      <c r="B58" s="464"/>
      <c r="C58" s="464"/>
      <c r="D58" s="464"/>
      <c r="E58" s="464"/>
      <c r="F58" s="464"/>
      <c r="G58" s="464"/>
      <c r="H58" s="464"/>
      <c r="I58" s="465"/>
    </row>
    <row r="59" spans="1:9">
      <c r="A59" s="243" t="s">
        <v>126</v>
      </c>
      <c r="B59" s="248" t="s">
        <v>265</v>
      </c>
      <c r="C59" s="245" t="s">
        <v>249</v>
      </c>
      <c r="D59" s="245" t="s">
        <v>209</v>
      </c>
      <c r="E59" s="246">
        <f>+GCP!B37</f>
        <v>0</v>
      </c>
      <c r="F59" s="245" t="s">
        <v>228</v>
      </c>
      <c r="G59" s="245" t="s">
        <v>209</v>
      </c>
      <c r="H59" s="246">
        <f>+CFG!B41</f>
        <v>16590200.68</v>
      </c>
      <c r="I59" s="247">
        <f>+ROUND(E59-H59,2)</f>
        <v>-16590200.68</v>
      </c>
    </row>
    <row r="60" spans="1:9">
      <c r="A60" s="243" t="s">
        <v>129</v>
      </c>
      <c r="B60" s="248" t="s">
        <v>266</v>
      </c>
      <c r="C60" s="245" t="s">
        <v>249</v>
      </c>
      <c r="D60" s="245" t="s">
        <v>199</v>
      </c>
      <c r="E60" s="246">
        <f>+GCP!C37</f>
        <v>0</v>
      </c>
      <c r="F60" s="245" t="s">
        <v>228</v>
      </c>
      <c r="G60" s="245" t="s">
        <v>199</v>
      </c>
      <c r="H60" s="246">
        <f>+CFG!C41</f>
        <v>6371725.6399999997</v>
      </c>
      <c r="I60" s="247">
        <f>+ROUND(E60-H60,2)</f>
        <v>-6371725.6399999997</v>
      </c>
    </row>
    <row r="61" spans="1:9">
      <c r="A61" s="243" t="s">
        <v>131</v>
      </c>
      <c r="B61" s="248" t="s">
        <v>267</v>
      </c>
      <c r="C61" s="245" t="s">
        <v>249</v>
      </c>
      <c r="D61" s="245" t="s">
        <v>202</v>
      </c>
      <c r="E61" s="246">
        <f>+GCP!E37</f>
        <v>0</v>
      </c>
      <c r="F61" s="245" t="s">
        <v>228</v>
      </c>
      <c r="G61" s="245" t="s">
        <v>202</v>
      </c>
      <c r="H61" s="246">
        <f>+CFG!E41</f>
        <v>4348556.58</v>
      </c>
      <c r="I61" s="247">
        <f>ROUND(E61-H61,2)</f>
        <v>-4348556.58</v>
      </c>
    </row>
    <row r="62" spans="1:9">
      <c r="A62" s="249" t="s">
        <v>133</v>
      </c>
      <c r="B62" s="250" t="s">
        <v>268</v>
      </c>
      <c r="C62" s="251" t="s">
        <v>249</v>
      </c>
      <c r="D62" s="251" t="s">
        <v>216</v>
      </c>
      <c r="E62" s="252">
        <f>+GCP!F37</f>
        <v>0</v>
      </c>
      <c r="F62" s="251" t="s">
        <v>228</v>
      </c>
      <c r="G62" s="251" t="s">
        <v>216</v>
      </c>
      <c r="H62" s="252">
        <f>+CFG!F41</f>
        <v>4348556.58</v>
      </c>
      <c r="I62" s="253">
        <f>ROUND(E62-H62,2)</f>
        <v>-4348556.58</v>
      </c>
    </row>
  </sheetData>
  <mergeCells count="24">
    <mergeCell ref="L11:L12"/>
    <mergeCell ref="A43:I43"/>
    <mergeCell ref="A48:I48"/>
    <mergeCell ref="A53:I53"/>
    <mergeCell ref="A58:I58"/>
    <mergeCell ref="A5:A6"/>
    <mergeCell ref="B5:B6"/>
    <mergeCell ref="C5:C6"/>
    <mergeCell ref="D5:D6"/>
    <mergeCell ref="E5:E6"/>
    <mergeCell ref="F5:F6"/>
    <mergeCell ref="G5:G6"/>
    <mergeCell ref="H5:H6"/>
    <mergeCell ref="I5:I6"/>
    <mergeCell ref="A21:I21"/>
    <mergeCell ref="A26:I26"/>
    <mergeCell ref="A31:I31"/>
    <mergeCell ref="A35:I35"/>
    <mergeCell ref="A38:I38"/>
    <mergeCell ref="A1:G1"/>
    <mergeCell ref="A2:G2"/>
    <mergeCell ref="A3:G3"/>
    <mergeCell ref="A11:I11"/>
    <mergeCell ref="A16:I1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workbookViewId="0">
      <selection activeCell="A23" sqref="A23"/>
    </sheetView>
  </sheetViews>
  <sheetFormatPr baseColWidth="10" defaultColWidth="9.36328125" defaultRowHeight="10"/>
  <cols>
    <col min="1" max="1" width="78.453125" style="187" customWidth="1"/>
    <col min="2" max="3" width="20.08984375" style="187" customWidth="1"/>
    <col min="4" max="4" width="9.1796875" style="187" customWidth="1"/>
    <col min="5" max="16384" width="9.36328125" style="187"/>
  </cols>
  <sheetData>
    <row r="1" spans="1:4" ht="45" customHeight="1">
      <c r="A1" s="474" t="s">
        <v>269</v>
      </c>
      <c r="B1" s="475"/>
      <c r="C1" s="476"/>
    </row>
    <row r="2" spans="1:4" ht="10.5">
      <c r="A2" s="224" t="s">
        <v>270</v>
      </c>
      <c r="B2" s="224">
        <v>2026</v>
      </c>
      <c r="C2" s="224">
        <v>2025</v>
      </c>
    </row>
    <row r="3" spans="1:4" s="185" customFormat="1" ht="10.5">
      <c r="A3" s="205" t="s">
        <v>271</v>
      </c>
      <c r="B3" s="225"/>
      <c r="C3" s="225"/>
    </row>
    <row r="4" spans="1:4" ht="10.5">
      <c r="A4" s="207" t="s">
        <v>272</v>
      </c>
      <c r="B4" s="217">
        <f>SUM(B5:B11)</f>
        <v>244015</v>
      </c>
      <c r="C4" s="217">
        <f>SUM(C5:C11)</f>
        <v>920845</v>
      </c>
      <c r="D4" s="185"/>
    </row>
    <row r="5" spans="1:4">
      <c r="A5" s="208" t="s">
        <v>273</v>
      </c>
      <c r="B5" s="226">
        <v>0</v>
      </c>
      <c r="C5" s="226">
        <v>0</v>
      </c>
      <c r="D5" s="227">
        <v>4110</v>
      </c>
    </row>
    <row r="6" spans="1:4">
      <c r="A6" s="208" t="s">
        <v>274</v>
      </c>
      <c r="B6" s="226">
        <v>0</v>
      </c>
      <c r="C6" s="226">
        <v>0</v>
      </c>
      <c r="D6" s="227">
        <v>4120</v>
      </c>
    </row>
    <row r="7" spans="1:4">
      <c r="A7" s="208" t="s">
        <v>275</v>
      </c>
      <c r="B7" s="226">
        <v>0</v>
      </c>
      <c r="C7" s="226">
        <v>0</v>
      </c>
      <c r="D7" s="227">
        <v>4130</v>
      </c>
    </row>
    <row r="8" spans="1:4">
      <c r="A8" s="208" t="s">
        <v>276</v>
      </c>
      <c r="B8" s="226">
        <v>0</v>
      </c>
      <c r="C8" s="226">
        <v>0</v>
      </c>
      <c r="D8" s="227">
        <v>4140</v>
      </c>
    </row>
    <row r="9" spans="1:4">
      <c r="A9" s="228" t="s">
        <v>277</v>
      </c>
      <c r="B9" s="226">
        <v>0</v>
      </c>
      <c r="C9" s="226">
        <v>0</v>
      </c>
      <c r="D9" s="227">
        <v>4150</v>
      </c>
    </row>
    <row r="10" spans="1:4">
      <c r="A10" s="208" t="s">
        <v>278</v>
      </c>
      <c r="B10" s="226">
        <v>0</v>
      </c>
      <c r="C10" s="226">
        <v>0</v>
      </c>
      <c r="D10" s="227">
        <v>4160</v>
      </c>
    </row>
    <row r="11" spans="1:4" ht="11.25" customHeight="1">
      <c r="A11" s="208" t="s">
        <v>279</v>
      </c>
      <c r="B11" s="226">
        <v>244015</v>
      </c>
      <c r="C11" s="226">
        <v>920845</v>
      </c>
      <c r="D11" s="227">
        <v>4170</v>
      </c>
    </row>
    <row r="12" spans="1:4" ht="11.25" customHeight="1">
      <c r="A12" s="208"/>
      <c r="B12" s="229"/>
      <c r="C12" s="229"/>
      <c r="D12" s="185"/>
    </row>
    <row r="13" spans="1:4" ht="31.5">
      <c r="A13" s="207" t="s">
        <v>280</v>
      </c>
      <c r="B13" s="217">
        <f>SUM(B14:B15)</f>
        <v>4178724.69</v>
      </c>
      <c r="C13" s="217">
        <f>SUM(C14:C15)</f>
        <v>22815913.780000001</v>
      </c>
      <c r="D13" s="185"/>
    </row>
    <row r="14" spans="1:4" ht="20">
      <c r="A14" s="208" t="s">
        <v>281</v>
      </c>
      <c r="B14" s="226">
        <v>0</v>
      </c>
      <c r="C14" s="226">
        <v>0</v>
      </c>
      <c r="D14" s="227">
        <v>4210</v>
      </c>
    </row>
    <row r="15" spans="1:4" ht="11.25" customHeight="1">
      <c r="A15" s="208" t="s">
        <v>282</v>
      </c>
      <c r="B15" s="226">
        <v>4178724.69</v>
      </c>
      <c r="C15" s="226">
        <v>22815913.780000001</v>
      </c>
      <c r="D15" s="227">
        <v>4220</v>
      </c>
    </row>
    <row r="16" spans="1:4" ht="11.25" customHeight="1">
      <c r="A16" s="208"/>
      <c r="B16" s="229"/>
      <c r="C16" s="229"/>
      <c r="D16" s="185"/>
    </row>
    <row r="17" spans="1:5" ht="11.25" customHeight="1">
      <c r="A17" s="207" t="s">
        <v>283</v>
      </c>
      <c r="B17" s="217">
        <f>SUM(B18:B22)</f>
        <v>47308.35</v>
      </c>
      <c r="C17" s="217">
        <f>SUM(C18:C22)</f>
        <v>298268.78000000003</v>
      </c>
      <c r="D17" s="185"/>
    </row>
    <row r="18" spans="1:5" ht="11.25" customHeight="1">
      <c r="A18" s="208" t="s">
        <v>284</v>
      </c>
      <c r="B18" s="226">
        <v>0</v>
      </c>
      <c r="C18" s="226">
        <v>0</v>
      </c>
      <c r="D18" s="227">
        <v>4310</v>
      </c>
    </row>
    <row r="19" spans="1:5" ht="11.25" customHeight="1">
      <c r="A19" s="208" t="s">
        <v>285</v>
      </c>
      <c r="B19" s="226">
        <v>0</v>
      </c>
      <c r="C19" s="226">
        <v>0</v>
      </c>
      <c r="D19" s="227">
        <v>4320</v>
      </c>
    </row>
    <row r="20" spans="1:5" ht="11.25" customHeight="1">
      <c r="A20" s="208" t="s">
        <v>286</v>
      </c>
      <c r="B20" s="226">
        <v>0</v>
      </c>
      <c r="C20" s="226">
        <v>0</v>
      </c>
      <c r="D20" s="227">
        <v>4330</v>
      </c>
    </row>
    <row r="21" spans="1:5" ht="11.25" customHeight="1">
      <c r="A21" s="208" t="s">
        <v>287</v>
      </c>
      <c r="B21" s="226">
        <v>0</v>
      </c>
      <c r="C21" s="226">
        <v>0</v>
      </c>
      <c r="D21" s="227">
        <v>4340</v>
      </c>
    </row>
    <row r="22" spans="1:5" ht="11.25" customHeight="1">
      <c r="A22" s="208" t="s">
        <v>288</v>
      </c>
      <c r="B22" s="226">
        <v>47308.35</v>
      </c>
      <c r="C22" s="226">
        <v>298268.78000000003</v>
      </c>
      <c r="D22" s="227">
        <v>4390</v>
      </c>
    </row>
    <row r="23" spans="1:5" ht="11.25" customHeight="1">
      <c r="A23" s="211"/>
      <c r="B23" s="229"/>
      <c r="C23" s="229"/>
      <c r="D23" s="185"/>
    </row>
    <row r="24" spans="1:5" ht="11.25" customHeight="1">
      <c r="A24" s="205" t="s">
        <v>289</v>
      </c>
      <c r="B24" s="217">
        <f>SUM(B4+B13+B17)</f>
        <v>4470048.04</v>
      </c>
      <c r="C24" s="218">
        <f>SUM(C4+C13+C17)</f>
        <v>24035027.559999999</v>
      </c>
      <c r="D24" s="185"/>
    </row>
    <row r="25" spans="1:5" ht="11.25" customHeight="1">
      <c r="A25" s="216"/>
      <c r="B25" s="229"/>
      <c r="C25" s="229"/>
      <c r="D25" s="185"/>
      <c r="E25" s="185"/>
    </row>
    <row r="26" spans="1:5" s="185" customFormat="1" ht="11.25" customHeight="1">
      <c r="A26" s="205" t="s">
        <v>290</v>
      </c>
      <c r="B26" s="229"/>
      <c r="C26" s="229"/>
      <c r="E26" s="187"/>
    </row>
    <row r="27" spans="1:5" ht="11.25" customHeight="1">
      <c r="A27" s="207" t="s">
        <v>291</v>
      </c>
      <c r="B27" s="217">
        <f>SUM(B28:B30)</f>
        <v>3470033.76</v>
      </c>
      <c r="C27" s="217">
        <f>SUM(C28:C30)</f>
        <v>17586031.059999999</v>
      </c>
      <c r="D27" s="185"/>
    </row>
    <row r="28" spans="1:5" ht="11.25" customHeight="1">
      <c r="A28" s="208" t="s">
        <v>292</v>
      </c>
      <c r="B28" s="226">
        <v>2707759.44</v>
      </c>
      <c r="C28" s="226">
        <v>12030775.18</v>
      </c>
      <c r="D28" s="227">
        <v>5110</v>
      </c>
    </row>
    <row r="29" spans="1:5" ht="11.25" customHeight="1">
      <c r="A29" s="208" t="s">
        <v>293</v>
      </c>
      <c r="B29" s="226">
        <v>287426.8</v>
      </c>
      <c r="C29" s="226">
        <v>2176846.52</v>
      </c>
      <c r="D29" s="227">
        <v>5120</v>
      </c>
    </row>
    <row r="30" spans="1:5" ht="11.25" customHeight="1">
      <c r="A30" s="208" t="s">
        <v>294</v>
      </c>
      <c r="B30" s="226">
        <v>474847.52</v>
      </c>
      <c r="C30" s="226">
        <v>3378409.36</v>
      </c>
      <c r="D30" s="227">
        <v>5130</v>
      </c>
    </row>
    <row r="31" spans="1:5" ht="11.25" customHeight="1">
      <c r="A31" s="208"/>
      <c r="B31" s="229"/>
      <c r="C31" s="229"/>
      <c r="D31" s="185"/>
    </row>
    <row r="32" spans="1:5" ht="11.25" customHeight="1">
      <c r="A32" s="207" t="s">
        <v>295</v>
      </c>
      <c r="B32" s="217">
        <f>SUM(B33:B41)</f>
        <v>852722.82</v>
      </c>
      <c r="C32" s="217">
        <f>SUM(C33:C41)</f>
        <v>2573604.5699999998</v>
      </c>
      <c r="D32" s="185"/>
    </row>
    <row r="33" spans="1:4" ht="11.25" customHeight="1">
      <c r="A33" s="208" t="s">
        <v>296</v>
      </c>
      <c r="B33" s="226">
        <v>0</v>
      </c>
      <c r="C33" s="226">
        <v>0</v>
      </c>
      <c r="D33" s="227">
        <v>5210</v>
      </c>
    </row>
    <row r="34" spans="1:4" ht="11.25" customHeight="1">
      <c r="A34" s="208" t="s">
        <v>297</v>
      </c>
      <c r="B34" s="226">
        <v>0</v>
      </c>
      <c r="C34" s="226">
        <v>0</v>
      </c>
      <c r="D34" s="227">
        <v>5220</v>
      </c>
    </row>
    <row r="35" spans="1:4" ht="11.25" customHeight="1">
      <c r="A35" s="208" t="s">
        <v>298</v>
      </c>
      <c r="B35" s="226">
        <v>0</v>
      </c>
      <c r="C35" s="226">
        <v>0</v>
      </c>
      <c r="D35" s="227">
        <v>5230</v>
      </c>
    </row>
    <row r="36" spans="1:4" ht="11.25" customHeight="1">
      <c r="A36" s="208" t="s">
        <v>299</v>
      </c>
      <c r="B36" s="226">
        <v>852722.82</v>
      </c>
      <c r="C36" s="226">
        <v>2573604.5699999998</v>
      </c>
      <c r="D36" s="227">
        <v>5240</v>
      </c>
    </row>
    <row r="37" spans="1:4" ht="11.25" customHeight="1">
      <c r="A37" s="208" t="s">
        <v>300</v>
      </c>
      <c r="B37" s="226">
        <v>0</v>
      </c>
      <c r="C37" s="226">
        <v>0</v>
      </c>
      <c r="D37" s="227">
        <v>5250</v>
      </c>
    </row>
    <row r="38" spans="1:4" ht="11.25" customHeight="1">
      <c r="A38" s="208" t="s">
        <v>301</v>
      </c>
      <c r="B38" s="226">
        <v>0</v>
      </c>
      <c r="C38" s="226">
        <v>0</v>
      </c>
      <c r="D38" s="227">
        <v>5260</v>
      </c>
    </row>
    <row r="39" spans="1:4" ht="11.25" customHeight="1">
      <c r="A39" s="208" t="s">
        <v>302</v>
      </c>
      <c r="B39" s="226">
        <v>0</v>
      </c>
      <c r="C39" s="226">
        <v>0</v>
      </c>
      <c r="D39" s="227">
        <v>5270</v>
      </c>
    </row>
    <row r="40" spans="1:4" ht="11.25" customHeight="1">
      <c r="A40" s="208" t="s">
        <v>303</v>
      </c>
      <c r="B40" s="226">
        <v>0</v>
      </c>
      <c r="C40" s="226">
        <v>0</v>
      </c>
      <c r="D40" s="227">
        <v>5280</v>
      </c>
    </row>
    <row r="41" spans="1:4" ht="11.25" customHeight="1">
      <c r="A41" s="208" t="s">
        <v>304</v>
      </c>
      <c r="B41" s="226">
        <v>0</v>
      </c>
      <c r="C41" s="226">
        <v>0</v>
      </c>
      <c r="D41" s="227">
        <v>5290</v>
      </c>
    </row>
    <row r="42" spans="1:4" ht="11.25" customHeight="1">
      <c r="A42" s="208"/>
      <c r="B42" s="229"/>
      <c r="C42" s="229"/>
      <c r="D42" s="185"/>
    </row>
    <row r="43" spans="1:4" ht="11.25" customHeight="1">
      <c r="A43" s="207" t="s">
        <v>305</v>
      </c>
      <c r="B43" s="217">
        <f>SUM(B44:B46)</f>
        <v>0</v>
      </c>
      <c r="C43" s="217">
        <f>SUM(C44:C46)</f>
        <v>0</v>
      </c>
      <c r="D43" s="185"/>
    </row>
    <row r="44" spans="1:4" ht="11.25" customHeight="1">
      <c r="A44" s="208" t="s">
        <v>306</v>
      </c>
      <c r="B44" s="226">
        <v>0</v>
      </c>
      <c r="C44" s="226">
        <v>0</v>
      </c>
      <c r="D44" s="227">
        <v>5310</v>
      </c>
    </row>
    <row r="45" spans="1:4" ht="11.25" customHeight="1">
      <c r="A45" s="208" t="s">
        <v>174</v>
      </c>
      <c r="B45" s="226">
        <v>0</v>
      </c>
      <c r="C45" s="226">
        <v>0</v>
      </c>
      <c r="D45" s="227">
        <v>5320</v>
      </c>
    </row>
    <row r="46" spans="1:4" ht="11.25" customHeight="1">
      <c r="A46" s="208" t="s">
        <v>307</v>
      </c>
      <c r="B46" s="226">
        <v>0</v>
      </c>
      <c r="C46" s="226">
        <v>0</v>
      </c>
      <c r="D46" s="227">
        <v>5330</v>
      </c>
    </row>
    <row r="47" spans="1:4" ht="11.25" customHeight="1">
      <c r="A47" s="208"/>
      <c r="B47" s="229"/>
      <c r="C47" s="229"/>
      <c r="D47" s="185"/>
    </row>
    <row r="48" spans="1:4" ht="11.25" customHeight="1">
      <c r="A48" s="207" t="s">
        <v>308</v>
      </c>
      <c r="B48" s="217">
        <f>SUM(B49:B53)</f>
        <v>0</v>
      </c>
      <c r="C48" s="217">
        <f>SUM(C49:C53)</f>
        <v>0</v>
      </c>
      <c r="D48" s="185"/>
    </row>
    <row r="49" spans="1:5" ht="11.25" customHeight="1">
      <c r="A49" s="208" t="s">
        <v>309</v>
      </c>
      <c r="B49" s="226">
        <v>0</v>
      </c>
      <c r="C49" s="226">
        <v>0</v>
      </c>
      <c r="D49" s="227">
        <v>5410</v>
      </c>
    </row>
    <row r="50" spans="1:5" ht="11.25" customHeight="1">
      <c r="A50" s="208" t="s">
        <v>310</v>
      </c>
      <c r="B50" s="226">
        <v>0</v>
      </c>
      <c r="C50" s="226">
        <v>0</v>
      </c>
      <c r="D50" s="227">
        <v>5420</v>
      </c>
    </row>
    <row r="51" spans="1:5" ht="11.25" customHeight="1">
      <c r="A51" s="208" t="s">
        <v>311</v>
      </c>
      <c r="B51" s="226">
        <v>0</v>
      </c>
      <c r="C51" s="226">
        <v>0</v>
      </c>
      <c r="D51" s="227">
        <v>5430</v>
      </c>
    </row>
    <row r="52" spans="1:5" ht="11.25" customHeight="1">
      <c r="A52" s="208" t="s">
        <v>312</v>
      </c>
      <c r="B52" s="226">
        <v>0</v>
      </c>
      <c r="C52" s="226">
        <v>0</v>
      </c>
      <c r="D52" s="227">
        <v>5440</v>
      </c>
    </row>
    <row r="53" spans="1:5" ht="11.25" customHeight="1">
      <c r="A53" s="208" t="s">
        <v>313</v>
      </c>
      <c r="B53" s="226">
        <v>0</v>
      </c>
      <c r="C53" s="226">
        <v>0</v>
      </c>
      <c r="D53" s="227">
        <v>5450</v>
      </c>
    </row>
    <row r="54" spans="1:5" ht="11.25" customHeight="1">
      <c r="A54" s="208"/>
      <c r="B54" s="229"/>
      <c r="C54" s="229"/>
      <c r="D54" s="185"/>
    </row>
    <row r="55" spans="1:5" ht="11.25" customHeight="1">
      <c r="A55" s="207" t="s">
        <v>314</v>
      </c>
      <c r="B55" s="217">
        <f>SUM(B56:B59)</f>
        <v>37641.64</v>
      </c>
      <c r="C55" s="217">
        <f>SUM(C56:C59)</f>
        <v>145651</v>
      </c>
      <c r="D55" s="185"/>
    </row>
    <row r="56" spans="1:5" ht="11.25" customHeight="1">
      <c r="A56" s="208" t="s">
        <v>315</v>
      </c>
      <c r="B56" s="226">
        <v>37641.64</v>
      </c>
      <c r="C56" s="226">
        <v>145651</v>
      </c>
      <c r="D56" s="227">
        <v>5510</v>
      </c>
    </row>
    <row r="57" spans="1:5" ht="11.25" customHeight="1">
      <c r="A57" s="208" t="s">
        <v>316</v>
      </c>
      <c r="B57" s="226">
        <v>0</v>
      </c>
      <c r="C57" s="226">
        <v>0</v>
      </c>
      <c r="D57" s="227">
        <v>5520</v>
      </c>
    </row>
    <row r="58" spans="1:5" ht="11.25" customHeight="1">
      <c r="A58" s="208" t="s">
        <v>317</v>
      </c>
      <c r="B58" s="226">
        <v>0</v>
      </c>
      <c r="C58" s="226">
        <v>0</v>
      </c>
      <c r="D58" s="227">
        <v>5530</v>
      </c>
    </row>
    <row r="59" spans="1:5" ht="11.25" customHeight="1">
      <c r="A59" s="208" t="s">
        <v>318</v>
      </c>
      <c r="B59" s="226">
        <v>0</v>
      </c>
      <c r="C59" s="226">
        <v>0</v>
      </c>
      <c r="D59" s="227">
        <v>5590</v>
      </c>
    </row>
    <row r="60" spans="1:5" ht="11.25" customHeight="1">
      <c r="A60" s="208"/>
      <c r="B60" s="229"/>
      <c r="C60" s="229"/>
      <c r="D60" s="185"/>
    </row>
    <row r="61" spans="1:5" ht="11.25" customHeight="1">
      <c r="A61" s="207" t="s">
        <v>319</v>
      </c>
      <c r="B61" s="217">
        <f>SUM(B62)</f>
        <v>0</v>
      </c>
      <c r="C61" s="217">
        <f>SUM(C62)</f>
        <v>0</v>
      </c>
      <c r="D61" s="185"/>
    </row>
    <row r="62" spans="1:5" ht="11.25" customHeight="1">
      <c r="A62" s="208" t="s">
        <v>320</v>
      </c>
      <c r="B62" s="226">
        <v>0</v>
      </c>
      <c r="C62" s="226">
        <v>0</v>
      </c>
      <c r="D62" s="227">
        <v>5610</v>
      </c>
    </row>
    <row r="63" spans="1:5" ht="11.25" customHeight="1">
      <c r="A63" s="211"/>
      <c r="B63" s="229"/>
      <c r="C63" s="229"/>
      <c r="D63" s="185"/>
    </row>
    <row r="64" spans="1:5" ht="11.25" customHeight="1">
      <c r="A64" s="205" t="s">
        <v>321</v>
      </c>
      <c r="B64" s="217">
        <f>B61+B55+B48+B43+B32+B27</f>
        <v>4360398.22</v>
      </c>
      <c r="C64" s="218">
        <f>C61+C55+C48+C43+C32+C27</f>
        <v>20305286.629999999</v>
      </c>
      <c r="D64" s="185"/>
      <c r="E64" s="185"/>
    </row>
    <row r="65" spans="1:8" ht="11.25" customHeight="1">
      <c r="A65" s="216"/>
      <c r="B65" s="229"/>
      <c r="C65" s="229"/>
      <c r="D65" s="185"/>
      <c r="E65" s="185"/>
    </row>
    <row r="66" spans="1:8" s="185" customFormat="1" ht="10.5">
      <c r="A66" s="205" t="s">
        <v>322</v>
      </c>
      <c r="B66" s="217">
        <f>B24-B64</f>
        <v>109649.819999999</v>
      </c>
      <c r="C66" s="217">
        <f>C24-C64</f>
        <v>3729740.93</v>
      </c>
      <c r="E66" s="187"/>
    </row>
    <row r="67" spans="1:8" s="185" customFormat="1" ht="10.5">
      <c r="A67" s="211"/>
      <c r="B67" s="229"/>
      <c r="C67" s="229"/>
      <c r="E67" s="187"/>
    </row>
    <row r="68" spans="1:8" s="223" customFormat="1" ht="10.5">
      <c r="A68" s="230"/>
      <c r="B68" s="187"/>
      <c r="C68" s="187"/>
      <c r="D68" s="185"/>
      <c r="E68" s="187"/>
      <c r="F68" s="187"/>
      <c r="G68" s="187"/>
      <c r="H68" s="187"/>
    </row>
    <row r="69" spans="1:8" ht="12.5">
      <c r="A69" s="175" t="s">
        <v>323</v>
      </c>
    </row>
  </sheetData>
  <sheetProtection formatCells="0" formatColumns="0" formatRows="0" autoFilter="0"/>
  <mergeCells count="1">
    <mergeCell ref="A1:C1"/>
  </mergeCells>
  <printOptions horizontalCentered="1"/>
  <pageMargins left="0.78740157480314998" right="0.59055118110236204" top="0.78740157480314998" bottom="0.78740157480314998" header="0.31496062992126" footer="0.31496062992126"/>
  <pageSetup scale="7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workbookViewId="0">
      <selection activeCell="D37" sqref="D37"/>
    </sheetView>
  </sheetViews>
  <sheetFormatPr baseColWidth="10" defaultColWidth="9.36328125" defaultRowHeight="10"/>
  <cols>
    <col min="1" max="1" width="48.08984375" style="151" customWidth="1"/>
    <col min="2" max="2" width="12.36328125" style="151" customWidth="1"/>
    <col min="3" max="3" width="12.36328125" style="186" customWidth="1"/>
    <col min="4" max="4" width="48.08984375" style="186" customWidth="1"/>
    <col min="5" max="6" width="12.36328125" style="186" customWidth="1"/>
    <col min="7" max="16384" width="9.36328125" style="187"/>
  </cols>
  <sheetData>
    <row r="1" spans="1:6" ht="45" customHeight="1">
      <c r="A1" s="477" t="s">
        <v>324</v>
      </c>
      <c r="B1" s="478"/>
      <c r="C1" s="478"/>
      <c r="D1" s="478"/>
      <c r="E1" s="478"/>
      <c r="F1" s="479"/>
    </row>
    <row r="2" spans="1:6" ht="10.5">
      <c r="A2" s="204" t="s">
        <v>270</v>
      </c>
      <c r="B2" s="204">
        <v>2026</v>
      </c>
      <c r="C2" s="204">
        <v>2025</v>
      </c>
      <c r="D2" s="204" t="s">
        <v>270</v>
      </c>
      <c r="E2" s="204">
        <v>2026</v>
      </c>
      <c r="F2" s="204">
        <v>2025</v>
      </c>
    </row>
    <row r="3" spans="1:6" s="185" customFormat="1" ht="10.5">
      <c r="A3" s="205" t="s">
        <v>325</v>
      </c>
      <c r="B3" s="206"/>
      <c r="C3" s="206"/>
      <c r="D3" s="205" t="s">
        <v>326</v>
      </c>
      <c r="E3" s="206"/>
      <c r="F3" s="206"/>
    </row>
    <row r="4" spans="1:6" ht="10.5">
      <c r="A4" s="207" t="s">
        <v>327</v>
      </c>
      <c r="B4" s="206"/>
      <c r="C4" s="206"/>
      <c r="D4" s="207" t="s">
        <v>328</v>
      </c>
      <c r="E4" s="206"/>
      <c r="F4" s="206"/>
    </row>
    <row r="5" spans="1:6">
      <c r="A5" s="208" t="s">
        <v>144</v>
      </c>
      <c r="B5" s="209">
        <v>5643726.96</v>
      </c>
      <c r="C5" s="209">
        <v>5616118.3399999999</v>
      </c>
      <c r="D5" s="208" t="s">
        <v>329</v>
      </c>
      <c r="E5" s="209">
        <v>838756.05</v>
      </c>
      <c r="F5" s="210">
        <v>927638.89</v>
      </c>
    </row>
    <row r="6" spans="1:6">
      <c r="A6" s="208" t="s">
        <v>146</v>
      </c>
      <c r="B6" s="209">
        <v>892826.32</v>
      </c>
      <c r="C6" s="209">
        <v>887826.32</v>
      </c>
      <c r="D6" s="208" t="s">
        <v>330</v>
      </c>
      <c r="E6" s="209">
        <v>0</v>
      </c>
      <c r="F6" s="210">
        <v>0</v>
      </c>
    </row>
    <row r="7" spans="1:6">
      <c r="A7" s="208" t="s">
        <v>147</v>
      </c>
      <c r="B7" s="209">
        <v>0</v>
      </c>
      <c r="C7" s="209">
        <v>0</v>
      </c>
      <c r="D7" s="208" t="s">
        <v>331</v>
      </c>
      <c r="E7" s="209">
        <v>0</v>
      </c>
      <c r="F7" s="210">
        <v>0</v>
      </c>
    </row>
    <row r="8" spans="1:6">
      <c r="A8" s="208" t="s">
        <v>148</v>
      </c>
      <c r="B8" s="209">
        <v>0</v>
      </c>
      <c r="C8" s="209">
        <v>0</v>
      </c>
      <c r="D8" s="208" t="s">
        <v>332</v>
      </c>
      <c r="E8" s="209">
        <v>0</v>
      </c>
      <c r="F8" s="210">
        <v>0</v>
      </c>
    </row>
    <row r="9" spans="1:6">
      <c r="A9" s="208" t="s">
        <v>149</v>
      </c>
      <c r="B9" s="209">
        <v>0</v>
      </c>
      <c r="C9" s="209">
        <v>0</v>
      </c>
      <c r="D9" s="208" t="s">
        <v>333</v>
      </c>
      <c r="E9" s="209">
        <v>0</v>
      </c>
      <c r="F9" s="210">
        <v>0</v>
      </c>
    </row>
    <row r="10" spans="1:6" ht="20">
      <c r="A10" s="208" t="s">
        <v>150</v>
      </c>
      <c r="B10" s="209">
        <v>0</v>
      </c>
      <c r="C10" s="209">
        <v>0</v>
      </c>
      <c r="D10" s="208" t="s">
        <v>334</v>
      </c>
      <c r="E10" s="209">
        <v>0</v>
      </c>
      <c r="F10" s="210">
        <v>0</v>
      </c>
    </row>
    <row r="11" spans="1:6">
      <c r="A11" s="208" t="s">
        <v>151</v>
      </c>
      <c r="B11" s="209">
        <v>0</v>
      </c>
      <c r="C11" s="209">
        <v>0</v>
      </c>
      <c r="D11" s="208" t="s">
        <v>335</v>
      </c>
      <c r="E11" s="209">
        <v>0</v>
      </c>
      <c r="F11" s="210">
        <v>0</v>
      </c>
    </row>
    <row r="12" spans="1:6">
      <c r="A12" s="211"/>
      <c r="B12" s="212"/>
      <c r="C12" s="212"/>
      <c r="D12" s="208" t="s">
        <v>336</v>
      </c>
      <c r="E12" s="209">
        <v>0</v>
      </c>
      <c r="F12" s="210">
        <v>0</v>
      </c>
    </row>
    <row r="13" spans="1:6" ht="10.5">
      <c r="A13" s="207" t="s">
        <v>337</v>
      </c>
      <c r="B13" s="213">
        <f>SUM(B5:B11)</f>
        <v>6536553.2800000003</v>
      </c>
      <c r="C13" s="213">
        <f>SUM(C5:C11)</f>
        <v>6503944.6600000001</v>
      </c>
      <c r="D13" s="211"/>
      <c r="E13" s="214"/>
      <c r="F13" s="215"/>
    </row>
    <row r="14" spans="1:6" ht="10.5">
      <c r="A14" s="216"/>
      <c r="B14" s="212"/>
      <c r="C14" s="212"/>
      <c r="D14" s="207" t="s">
        <v>338</v>
      </c>
      <c r="E14" s="217">
        <f>SUM(E5:E12)</f>
        <v>838756.05</v>
      </c>
      <c r="F14" s="218">
        <f>SUM(F5:F12)</f>
        <v>927638.89</v>
      </c>
    </row>
    <row r="15" spans="1:6" ht="10.5">
      <c r="A15" s="207" t="s">
        <v>339</v>
      </c>
      <c r="B15" s="212"/>
      <c r="C15" s="212"/>
      <c r="D15" s="216"/>
      <c r="E15" s="212"/>
      <c r="F15" s="215"/>
    </row>
    <row r="16" spans="1:6" ht="10.5">
      <c r="A16" s="208" t="s">
        <v>152</v>
      </c>
      <c r="B16" s="209">
        <v>0</v>
      </c>
      <c r="C16" s="209">
        <v>0</v>
      </c>
      <c r="D16" s="207" t="s">
        <v>340</v>
      </c>
      <c r="E16" s="212"/>
      <c r="F16" s="212"/>
    </row>
    <row r="17" spans="1:6">
      <c r="A17" s="208" t="s">
        <v>153</v>
      </c>
      <c r="B17" s="209">
        <v>0</v>
      </c>
      <c r="C17" s="209">
        <v>0</v>
      </c>
      <c r="D17" s="208" t="s">
        <v>341</v>
      </c>
      <c r="E17" s="209">
        <v>0</v>
      </c>
      <c r="F17" s="210">
        <v>0</v>
      </c>
    </row>
    <row r="18" spans="1:6">
      <c r="A18" s="208" t="s">
        <v>154</v>
      </c>
      <c r="B18" s="209">
        <v>1006074.33</v>
      </c>
      <c r="C18" s="209">
        <v>1006074.33</v>
      </c>
      <c r="D18" s="208" t="s">
        <v>342</v>
      </c>
      <c r="E18" s="209">
        <v>0</v>
      </c>
      <c r="F18" s="210">
        <v>0</v>
      </c>
    </row>
    <row r="19" spans="1:6">
      <c r="A19" s="208" t="s">
        <v>155</v>
      </c>
      <c r="B19" s="209">
        <v>3437809.63</v>
      </c>
      <c r="C19" s="209">
        <v>3412009.63</v>
      </c>
      <c r="D19" s="208" t="s">
        <v>343</v>
      </c>
      <c r="E19" s="209">
        <v>0</v>
      </c>
      <c r="F19" s="210">
        <v>0</v>
      </c>
    </row>
    <row r="20" spans="1:6">
      <c r="A20" s="208" t="s">
        <v>156</v>
      </c>
      <c r="B20" s="209">
        <v>35297.24</v>
      </c>
      <c r="C20" s="209">
        <v>35297.24</v>
      </c>
      <c r="D20" s="208" t="s">
        <v>344</v>
      </c>
      <c r="E20" s="209">
        <v>0</v>
      </c>
      <c r="F20" s="210">
        <v>0</v>
      </c>
    </row>
    <row r="21" spans="1:6" ht="20">
      <c r="A21" s="208" t="s">
        <v>157</v>
      </c>
      <c r="B21" s="209">
        <v>-2828774.43</v>
      </c>
      <c r="C21" s="209">
        <v>-2791132.79</v>
      </c>
      <c r="D21" s="208" t="s">
        <v>345</v>
      </c>
      <c r="E21" s="209">
        <v>0</v>
      </c>
      <c r="F21" s="210">
        <v>0</v>
      </c>
    </row>
    <row r="22" spans="1:6">
      <c r="A22" s="208" t="s">
        <v>158</v>
      </c>
      <c r="B22" s="209">
        <v>0</v>
      </c>
      <c r="C22" s="209">
        <v>0</v>
      </c>
      <c r="D22" s="208" t="s">
        <v>346</v>
      </c>
      <c r="E22" s="209">
        <v>0</v>
      </c>
      <c r="F22" s="210">
        <v>0</v>
      </c>
    </row>
    <row r="23" spans="1:6">
      <c r="A23" s="208" t="s">
        <v>159</v>
      </c>
      <c r="B23" s="209">
        <v>0</v>
      </c>
      <c r="C23" s="209">
        <v>0</v>
      </c>
      <c r="D23" s="211"/>
      <c r="E23" s="212"/>
      <c r="F23" s="215"/>
    </row>
    <row r="24" spans="1:6" ht="10.5">
      <c r="A24" s="208" t="s">
        <v>160</v>
      </c>
      <c r="B24" s="209">
        <v>0</v>
      </c>
      <c r="C24" s="209">
        <v>0</v>
      </c>
      <c r="D24" s="207" t="s">
        <v>347</v>
      </c>
      <c r="E24" s="213">
        <f>SUM(E17:E22)</f>
        <v>0</v>
      </c>
      <c r="F24" s="218">
        <f>SUM(F17:F22)</f>
        <v>0</v>
      </c>
    </row>
    <row r="25" spans="1:6" s="185" customFormat="1" ht="10.5">
      <c r="A25" s="211"/>
      <c r="B25" s="212"/>
      <c r="C25" s="212"/>
      <c r="D25" s="211"/>
      <c r="E25" s="212"/>
      <c r="F25" s="215"/>
    </row>
    <row r="26" spans="1:6" ht="10.5">
      <c r="A26" s="207" t="s">
        <v>348</v>
      </c>
      <c r="B26" s="213">
        <f>SUM(B16:B24)</f>
        <v>1650406.77</v>
      </c>
      <c r="C26" s="213">
        <f>SUM(C16:C24)</f>
        <v>1662248.41</v>
      </c>
      <c r="D26" s="219" t="s">
        <v>349</v>
      </c>
      <c r="E26" s="213">
        <f>SUM(E24+E14)</f>
        <v>838756.05</v>
      </c>
      <c r="F26" s="218">
        <f>SUM(F14+F24)</f>
        <v>927638.89</v>
      </c>
    </row>
    <row r="27" spans="1:6" ht="10.5">
      <c r="A27" s="216"/>
      <c r="B27" s="212"/>
      <c r="C27" s="212"/>
      <c r="D27" s="216"/>
      <c r="E27" s="212"/>
      <c r="F27" s="215"/>
    </row>
    <row r="28" spans="1:6" ht="10.5">
      <c r="A28" s="207" t="s">
        <v>350</v>
      </c>
      <c r="B28" s="213">
        <f>B13+B26</f>
        <v>8186960.0499999998</v>
      </c>
      <c r="C28" s="213">
        <f>C13+C26</f>
        <v>8166193.0700000003</v>
      </c>
      <c r="D28" s="205" t="s">
        <v>351</v>
      </c>
      <c r="E28" s="212"/>
      <c r="F28" s="212"/>
    </row>
    <row r="29" spans="1:6" ht="10.5">
      <c r="A29" s="220"/>
      <c r="B29" s="157"/>
      <c r="C29" s="221"/>
      <c r="D29" s="216"/>
      <c r="E29" s="212"/>
      <c r="F29" s="212"/>
    </row>
    <row r="30" spans="1:6" ht="10.5">
      <c r="A30" s="220"/>
      <c r="B30" s="157"/>
      <c r="C30" s="221"/>
      <c r="D30" s="207" t="s">
        <v>165</v>
      </c>
      <c r="E30" s="213">
        <f>SUM(E31:E33)</f>
        <v>-440546.85</v>
      </c>
      <c r="F30" s="218">
        <f>SUM(F31:F33)</f>
        <v>-440546.85</v>
      </c>
    </row>
    <row r="31" spans="1:6">
      <c r="A31" s="220"/>
      <c r="B31" s="157"/>
      <c r="C31" s="221"/>
      <c r="D31" s="208" t="s">
        <v>174</v>
      </c>
      <c r="E31" s="209">
        <v>-440546.85</v>
      </c>
      <c r="F31" s="210">
        <v>-440546.85</v>
      </c>
    </row>
    <row r="32" spans="1:6">
      <c r="A32" s="220"/>
      <c r="B32" s="157"/>
      <c r="C32" s="221"/>
      <c r="D32" s="208" t="s">
        <v>176</v>
      </c>
      <c r="E32" s="209">
        <v>0</v>
      </c>
      <c r="F32" s="210">
        <v>0</v>
      </c>
    </row>
    <row r="33" spans="1:6">
      <c r="A33" s="220"/>
      <c r="B33" s="157"/>
      <c r="C33" s="221"/>
      <c r="D33" s="208" t="s">
        <v>177</v>
      </c>
      <c r="E33" s="209">
        <v>0</v>
      </c>
      <c r="F33" s="210">
        <v>0</v>
      </c>
    </row>
    <row r="34" spans="1:6">
      <c r="A34" s="220"/>
      <c r="B34" s="157"/>
      <c r="C34" s="221"/>
      <c r="D34" s="211"/>
      <c r="E34" s="212"/>
      <c r="F34" s="215"/>
    </row>
    <row r="35" spans="1:6" ht="10.5">
      <c r="A35" s="220"/>
      <c r="B35" s="157"/>
      <c r="C35" s="221"/>
      <c r="D35" s="207" t="s">
        <v>166</v>
      </c>
      <c r="E35" s="213">
        <f>SUM(E36:E40)</f>
        <v>7788750.8499999996</v>
      </c>
      <c r="F35" s="218">
        <f>SUM(F36:F40)</f>
        <v>7679101.0300000003</v>
      </c>
    </row>
    <row r="36" spans="1:6">
      <c r="A36" s="220"/>
      <c r="B36" s="157"/>
      <c r="C36" s="221"/>
      <c r="D36" s="208" t="s">
        <v>352</v>
      </c>
      <c r="E36" s="209">
        <v>109649.82</v>
      </c>
      <c r="F36" s="210">
        <v>3729740.93</v>
      </c>
    </row>
    <row r="37" spans="1:6">
      <c r="A37" s="220"/>
      <c r="B37" s="157"/>
      <c r="C37" s="221"/>
      <c r="D37" s="208" t="s">
        <v>181</v>
      </c>
      <c r="E37" s="209">
        <v>7679101.0300000003</v>
      </c>
      <c r="F37" s="210">
        <v>3949360.1</v>
      </c>
    </row>
    <row r="38" spans="1:6">
      <c r="A38" s="220"/>
      <c r="B38" s="157"/>
      <c r="C38" s="221"/>
      <c r="D38" s="208" t="s">
        <v>178</v>
      </c>
      <c r="E38" s="209">
        <v>0</v>
      </c>
      <c r="F38" s="210">
        <v>0</v>
      </c>
    </row>
    <row r="39" spans="1:6">
      <c r="A39" s="220"/>
      <c r="B39" s="157"/>
      <c r="C39" s="221"/>
      <c r="D39" s="208" t="s">
        <v>179</v>
      </c>
      <c r="E39" s="209">
        <v>0</v>
      </c>
      <c r="F39" s="210">
        <v>0</v>
      </c>
    </row>
    <row r="40" spans="1:6">
      <c r="A40" s="220"/>
      <c r="B40" s="157"/>
      <c r="C40" s="221"/>
      <c r="D40" s="208" t="s">
        <v>180</v>
      </c>
      <c r="E40" s="209">
        <v>0</v>
      </c>
      <c r="F40" s="210">
        <v>0</v>
      </c>
    </row>
    <row r="41" spans="1:6">
      <c r="A41" s="220"/>
      <c r="B41" s="157"/>
      <c r="C41" s="221"/>
      <c r="D41" s="211"/>
      <c r="E41" s="212"/>
      <c r="F41" s="215"/>
    </row>
    <row r="42" spans="1:6" ht="21">
      <c r="A42" s="220"/>
      <c r="B42" s="157"/>
      <c r="C42" s="221"/>
      <c r="D42" s="207" t="s">
        <v>167</v>
      </c>
      <c r="E42" s="213">
        <f>SUM(E43:E44)</f>
        <v>0</v>
      </c>
      <c r="F42" s="218">
        <f>SUM(F43:F44)</f>
        <v>0</v>
      </c>
    </row>
    <row r="43" spans="1:6">
      <c r="A43" s="220"/>
      <c r="B43" s="157"/>
      <c r="C43" s="221"/>
      <c r="D43" s="208" t="s">
        <v>182</v>
      </c>
      <c r="E43" s="209">
        <v>0</v>
      </c>
      <c r="F43" s="210">
        <v>0</v>
      </c>
    </row>
    <row r="44" spans="1:6">
      <c r="A44" s="220"/>
      <c r="B44" s="157"/>
      <c r="C44" s="221"/>
      <c r="D44" s="208" t="s">
        <v>183</v>
      </c>
      <c r="E44" s="209">
        <v>0</v>
      </c>
      <c r="F44" s="210">
        <v>0</v>
      </c>
    </row>
    <row r="45" spans="1:6">
      <c r="A45" s="220"/>
      <c r="B45" s="157"/>
      <c r="C45" s="221"/>
      <c r="D45" s="211"/>
      <c r="E45" s="212"/>
      <c r="F45" s="215"/>
    </row>
    <row r="46" spans="1:6" ht="10.5">
      <c r="A46" s="220"/>
      <c r="B46" s="157"/>
      <c r="C46" s="221"/>
      <c r="D46" s="207" t="s">
        <v>353</v>
      </c>
      <c r="E46" s="213">
        <f>SUM(E42+E35+E30)</f>
        <v>7348204</v>
      </c>
      <c r="F46" s="218">
        <f>SUM(F42+F35+F30)</f>
        <v>7238554.1799999997</v>
      </c>
    </row>
    <row r="47" spans="1:6" ht="10.5">
      <c r="A47" s="220"/>
      <c r="B47" s="157"/>
      <c r="C47" s="221"/>
      <c r="D47" s="216"/>
      <c r="E47" s="212"/>
      <c r="F47" s="215"/>
    </row>
    <row r="48" spans="1:6" ht="10.5">
      <c r="A48" s="220"/>
      <c r="B48" s="157"/>
      <c r="C48" s="221"/>
      <c r="D48" s="207" t="s">
        <v>354</v>
      </c>
      <c r="E48" s="213">
        <f>E46+E26</f>
        <v>8186960.0499999998</v>
      </c>
      <c r="F48" s="213">
        <f>F46+F26</f>
        <v>8166193.0700000003</v>
      </c>
    </row>
    <row r="49" spans="1:6">
      <c r="A49" s="220"/>
      <c r="B49" s="157"/>
      <c r="C49" s="157"/>
      <c r="D49" s="222"/>
      <c r="E49" s="215"/>
      <c r="F49" s="215"/>
    </row>
    <row r="51" spans="1:6" ht="12.5">
      <c r="A51" s="175" t="s">
        <v>323</v>
      </c>
    </row>
  </sheetData>
  <sheetProtection formatCells="0" formatColumns="0" formatRows="0" autoFilter="0"/>
  <mergeCells count="1">
    <mergeCell ref="A1:F1"/>
  </mergeCells>
  <printOptions horizontalCentered="1"/>
  <pageMargins left="0.59055118110236204" right="0.59055118110236204" top="0.78740157480314998" bottom="0.78740157480314998" header="0" footer="0"/>
  <pageSetup scale="72"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A29" sqref="A29"/>
    </sheetView>
  </sheetViews>
  <sheetFormatPr baseColWidth="10" defaultColWidth="9.36328125" defaultRowHeight="10"/>
  <cols>
    <col min="1" max="1" width="45" style="151" customWidth="1"/>
    <col min="2" max="5" width="16.1796875" style="186" customWidth="1"/>
    <col min="6" max="6" width="14.1796875" style="186" customWidth="1"/>
    <col min="7" max="16384" width="9.36328125" style="187"/>
  </cols>
  <sheetData>
    <row r="1" spans="1:6" ht="45" customHeight="1">
      <c r="A1" s="474" t="s">
        <v>355</v>
      </c>
      <c r="B1" s="475"/>
      <c r="C1" s="475"/>
      <c r="D1" s="475"/>
      <c r="E1" s="475"/>
      <c r="F1" s="476"/>
    </row>
    <row r="2" spans="1:6" s="151" customFormat="1" ht="60.75" customHeight="1">
      <c r="A2" s="154" t="s">
        <v>270</v>
      </c>
      <c r="B2" s="192" t="s">
        <v>356</v>
      </c>
      <c r="C2" s="192" t="s">
        <v>357</v>
      </c>
      <c r="D2" s="192" t="s">
        <v>358</v>
      </c>
      <c r="E2" s="192" t="s">
        <v>359</v>
      </c>
      <c r="F2" s="192" t="s">
        <v>360</v>
      </c>
    </row>
    <row r="3" spans="1:6" s="151" customFormat="1" ht="11.25" customHeight="1">
      <c r="A3" s="193"/>
      <c r="B3" s="194"/>
      <c r="C3" s="194"/>
      <c r="D3" s="194"/>
      <c r="E3" s="194"/>
      <c r="F3" s="194"/>
    </row>
    <row r="4" spans="1:6" ht="11.25" customHeight="1">
      <c r="A4" s="156" t="s">
        <v>361</v>
      </c>
      <c r="B4" s="195">
        <f>SUM(B5:B7)</f>
        <v>-440546.85</v>
      </c>
      <c r="C4" s="196"/>
      <c r="D4" s="196"/>
      <c r="E4" s="196"/>
      <c r="F4" s="195">
        <f>SUM(B4:E4)</f>
        <v>-440546.85</v>
      </c>
    </row>
    <row r="5" spans="1:6" ht="11.25" customHeight="1">
      <c r="A5" s="197" t="s">
        <v>174</v>
      </c>
      <c r="B5" s="198">
        <v>-440546.85</v>
      </c>
      <c r="C5" s="196"/>
      <c r="D5" s="196"/>
      <c r="E5" s="196"/>
      <c r="F5" s="195">
        <f>SUM(B5:E5)</f>
        <v>-440546.85</v>
      </c>
    </row>
    <row r="6" spans="1:6" ht="11.25" customHeight="1">
      <c r="A6" s="197" t="s">
        <v>176</v>
      </c>
      <c r="B6" s="198">
        <v>0</v>
      </c>
      <c r="C6" s="196"/>
      <c r="D6" s="196"/>
      <c r="E6" s="196"/>
      <c r="F6" s="195">
        <f>SUM(B6:E6)</f>
        <v>0</v>
      </c>
    </row>
    <row r="7" spans="1:6" ht="11.25" customHeight="1">
      <c r="A7" s="197" t="s">
        <v>177</v>
      </c>
      <c r="B7" s="198">
        <v>0</v>
      </c>
      <c r="C7" s="196"/>
      <c r="D7" s="196"/>
      <c r="E7" s="196"/>
      <c r="F7" s="195">
        <f>SUM(B7:E7)</f>
        <v>0</v>
      </c>
    </row>
    <row r="8" spans="1:6" ht="11.25" customHeight="1">
      <c r="A8" s="199"/>
      <c r="B8" s="196"/>
      <c r="C8" s="196"/>
      <c r="D8" s="196"/>
      <c r="E8" s="196"/>
      <c r="F8" s="196"/>
    </row>
    <row r="9" spans="1:6" ht="11.25" customHeight="1">
      <c r="A9" s="156" t="s">
        <v>362</v>
      </c>
      <c r="B9" s="196"/>
      <c r="C9" s="195">
        <f>SUM(C10:C14)</f>
        <v>3949360.1</v>
      </c>
      <c r="D9" s="195">
        <f>D10</f>
        <v>3729740.93</v>
      </c>
      <c r="E9" s="196"/>
      <c r="F9" s="195">
        <f t="shared" ref="F9:F14" si="0">SUM(B9:E9)</f>
        <v>7679101.0300000003</v>
      </c>
    </row>
    <row r="10" spans="1:6" ht="11.25" customHeight="1">
      <c r="A10" s="197" t="s">
        <v>322</v>
      </c>
      <c r="B10" s="196"/>
      <c r="C10" s="196"/>
      <c r="D10" s="198">
        <v>3729740.93</v>
      </c>
      <c r="E10" s="196"/>
      <c r="F10" s="195">
        <f t="shared" si="0"/>
        <v>3729740.93</v>
      </c>
    </row>
    <row r="11" spans="1:6" ht="11.25" customHeight="1">
      <c r="A11" s="197" t="s">
        <v>181</v>
      </c>
      <c r="B11" s="196"/>
      <c r="C11" s="198">
        <v>3949360.1</v>
      </c>
      <c r="D11" s="196"/>
      <c r="E11" s="196"/>
      <c r="F11" s="195">
        <f t="shared" si="0"/>
        <v>3949360.1</v>
      </c>
    </row>
    <row r="12" spans="1:6" ht="11.25" customHeight="1">
      <c r="A12" s="197" t="s">
        <v>178</v>
      </c>
      <c r="B12" s="196"/>
      <c r="C12" s="198">
        <v>0</v>
      </c>
      <c r="D12" s="196"/>
      <c r="E12" s="196"/>
      <c r="F12" s="195">
        <f t="shared" si="0"/>
        <v>0</v>
      </c>
    </row>
    <row r="13" spans="1:6" ht="11.25" customHeight="1">
      <c r="A13" s="197" t="s">
        <v>179</v>
      </c>
      <c r="B13" s="196"/>
      <c r="C13" s="198">
        <v>0</v>
      </c>
      <c r="D13" s="196"/>
      <c r="E13" s="196"/>
      <c r="F13" s="195">
        <f t="shared" si="0"/>
        <v>0</v>
      </c>
    </row>
    <row r="14" spans="1:6" ht="11.25" customHeight="1">
      <c r="A14" s="197" t="s">
        <v>180</v>
      </c>
      <c r="B14" s="196"/>
      <c r="C14" s="198">
        <v>0</v>
      </c>
      <c r="D14" s="196"/>
      <c r="E14" s="196"/>
      <c r="F14" s="195">
        <f t="shared" si="0"/>
        <v>0</v>
      </c>
    </row>
    <row r="15" spans="1:6" ht="11.25" customHeight="1">
      <c r="A15" s="199"/>
      <c r="B15" s="196"/>
      <c r="C15" s="196"/>
      <c r="D15" s="196"/>
      <c r="E15" s="196"/>
      <c r="F15" s="196"/>
    </row>
    <row r="16" spans="1:6" ht="21">
      <c r="A16" s="156" t="s">
        <v>363</v>
      </c>
      <c r="B16" s="196"/>
      <c r="C16" s="196"/>
      <c r="D16" s="196"/>
      <c r="E16" s="195">
        <f>SUM(E17:E18)</f>
        <v>0</v>
      </c>
      <c r="F16" s="195">
        <f>SUM(B16:E16)</f>
        <v>0</v>
      </c>
    </row>
    <row r="17" spans="1:6" ht="11.25" customHeight="1">
      <c r="A17" s="197" t="s">
        <v>182</v>
      </c>
      <c r="B17" s="196"/>
      <c r="C17" s="196"/>
      <c r="D17" s="196"/>
      <c r="E17" s="198">
        <v>0</v>
      </c>
      <c r="F17" s="195">
        <f>SUM(B17:E17)</f>
        <v>0</v>
      </c>
    </row>
    <row r="18" spans="1:6" ht="11.25" customHeight="1">
      <c r="A18" s="197" t="s">
        <v>183</v>
      </c>
      <c r="B18" s="196"/>
      <c r="C18" s="196"/>
      <c r="D18" s="196"/>
      <c r="E18" s="198">
        <v>0</v>
      </c>
      <c r="F18" s="195">
        <f>SUM(B18:E18)</f>
        <v>0</v>
      </c>
    </row>
    <row r="19" spans="1:6" ht="11.25" customHeight="1">
      <c r="A19" s="199"/>
      <c r="B19" s="196"/>
      <c r="C19" s="196"/>
      <c r="D19" s="196"/>
      <c r="E19" s="196"/>
      <c r="F19" s="196"/>
    </row>
    <row r="20" spans="1:6" ht="11.25" customHeight="1">
      <c r="A20" s="156" t="s">
        <v>364</v>
      </c>
      <c r="B20" s="195">
        <f>B4</f>
        <v>-440546.85</v>
      </c>
      <c r="C20" s="195">
        <f>C9</f>
        <v>3949360.1</v>
      </c>
      <c r="D20" s="195">
        <f>D9</f>
        <v>3729740.93</v>
      </c>
      <c r="E20" s="195">
        <f>E16</f>
        <v>0</v>
      </c>
      <c r="F20" s="195">
        <f>SUM(B20:E20)</f>
        <v>7238554.1799999997</v>
      </c>
    </row>
    <row r="21" spans="1:6" ht="11.25" customHeight="1">
      <c r="A21" s="165"/>
      <c r="B21" s="196"/>
      <c r="C21" s="196"/>
      <c r="D21" s="196"/>
      <c r="E21" s="196"/>
      <c r="F21" s="196"/>
    </row>
    <row r="22" spans="1:6" ht="11.25" customHeight="1">
      <c r="A22" s="156" t="s">
        <v>365</v>
      </c>
      <c r="B22" s="195">
        <f>SUM(B23:B25)</f>
        <v>0</v>
      </c>
      <c r="C22" s="196"/>
      <c r="D22" s="196"/>
      <c r="E22" s="196"/>
      <c r="F22" s="195">
        <f>SUM(B22:E22)</f>
        <v>0</v>
      </c>
    </row>
    <row r="23" spans="1:6" ht="11.25" customHeight="1">
      <c r="A23" s="197" t="s">
        <v>174</v>
      </c>
      <c r="B23" s="198">
        <v>0</v>
      </c>
      <c r="C23" s="196"/>
      <c r="D23" s="196"/>
      <c r="E23" s="196"/>
      <c r="F23" s="195">
        <f>SUM(B23:E23)</f>
        <v>0</v>
      </c>
    </row>
    <row r="24" spans="1:6" ht="11.25" customHeight="1">
      <c r="A24" s="197" t="s">
        <v>176</v>
      </c>
      <c r="B24" s="198">
        <v>0</v>
      </c>
      <c r="C24" s="196"/>
      <c r="D24" s="196"/>
      <c r="E24" s="196"/>
      <c r="F24" s="195">
        <f>SUM(B24:E24)</f>
        <v>0</v>
      </c>
    </row>
    <row r="25" spans="1:6" ht="11.25" customHeight="1">
      <c r="A25" s="197" t="s">
        <v>177</v>
      </c>
      <c r="B25" s="198">
        <v>0</v>
      </c>
      <c r="C25" s="196"/>
      <c r="D25" s="196"/>
      <c r="E25" s="196"/>
      <c r="F25" s="195">
        <f>SUM(B25:E25)</f>
        <v>0</v>
      </c>
    </row>
    <row r="26" spans="1:6" ht="11.25" customHeight="1">
      <c r="A26" s="199"/>
      <c r="B26" s="196"/>
      <c r="C26" s="196"/>
      <c r="D26" s="196"/>
      <c r="E26" s="196"/>
      <c r="F26" s="196"/>
    </row>
    <row r="27" spans="1:6" ht="21">
      <c r="A27" s="156" t="s">
        <v>366</v>
      </c>
      <c r="B27" s="196"/>
      <c r="C27" s="195">
        <f>C29</f>
        <v>3729740.93</v>
      </c>
      <c r="D27" s="195">
        <f>SUM(D28:D32)</f>
        <v>-3620091.11</v>
      </c>
      <c r="E27" s="196"/>
      <c r="F27" s="195">
        <f t="shared" ref="F27:F32" si="1">SUM(B27:E27)</f>
        <v>109649.82</v>
      </c>
    </row>
    <row r="28" spans="1:6" ht="11.25" customHeight="1">
      <c r="A28" s="197" t="s">
        <v>322</v>
      </c>
      <c r="B28" s="196"/>
      <c r="C28" s="196"/>
      <c r="D28" s="198">
        <v>109649.82</v>
      </c>
      <c r="E28" s="196"/>
      <c r="F28" s="195">
        <f t="shared" si="1"/>
        <v>109649.82</v>
      </c>
    </row>
    <row r="29" spans="1:6" ht="11.25" customHeight="1">
      <c r="A29" s="197" t="s">
        <v>181</v>
      </c>
      <c r="B29" s="196"/>
      <c r="C29" s="198">
        <v>3729740.93</v>
      </c>
      <c r="D29" s="198">
        <v>-3729740.93</v>
      </c>
      <c r="E29" s="196"/>
      <c r="F29" s="195">
        <f t="shared" si="1"/>
        <v>0</v>
      </c>
    </row>
    <row r="30" spans="1:6" ht="11.25" customHeight="1">
      <c r="A30" s="197" t="s">
        <v>178</v>
      </c>
      <c r="B30" s="196"/>
      <c r="C30" s="196"/>
      <c r="D30" s="200">
        <v>0</v>
      </c>
      <c r="E30" s="196"/>
      <c r="F30" s="195">
        <f t="shared" si="1"/>
        <v>0</v>
      </c>
    </row>
    <row r="31" spans="1:6" ht="11.25" customHeight="1">
      <c r="A31" s="197" t="s">
        <v>179</v>
      </c>
      <c r="B31" s="196"/>
      <c r="C31" s="196"/>
      <c r="D31" s="200">
        <v>0</v>
      </c>
      <c r="E31" s="196"/>
      <c r="F31" s="195">
        <f t="shared" si="1"/>
        <v>0</v>
      </c>
    </row>
    <row r="32" spans="1:6" ht="11.25" customHeight="1">
      <c r="A32" s="197" t="s">
        <v>180</v>
      </c>
      <c r="B32" s="196"/>
      <c r="C32" s="196"/>
      <c r="D32" s="200">
        <v>0</v>
      </c>
      <c r="E32" s="196"/>
      <c r="F32" s="195">
        <f t="shared" si="1"/>
        <v>0</v>
      </c>
    </row>
    <row r="33" spans="1:6" ht="11.25" customHeight="1">
      <c r="A33" s="199"/>
      <c r="B33" s="196"/>
      <c r="C33" s="196"/>
      <c r="D33" s="196"/>
      <c r="E33" s="196"/>
      <c r="F33" s="196"/>
    </row>
    <row r="34" spans="1:6" ht="21">
      <c r="A34" s="156" t="s">
        <v>367</v>
      </c>
      <c r="B34" s="196"/>
      <c r="C34" s="196"/>
      <c r="D34" s="196"/>
      <c r="E34" s="195">
        <f>SUM(E35:E36)</f>
        <v>0</v>
      </c>
      <c r="F34" s="195">
        <f>SUM(B34:E34)</f>
        <v>0</v>
      </c>
    </row>
    <row r="35" spans="1:6" ht="11.25" customHeight="1">
      <c r="A35" s="197" t="s">
        <v>182</v>
      </c>
      <c r="B35" s="196"/>
      <c r="C35" s="196"/>
      <c r="D35" s="196"/>
      <c r="E35" s="198">
        <v>0</v>
      </c>
      <c r="F35" s="195">
        <f>SUM(B35:E35)</f>
        <v>0</v>
      </c>
    </row>
    <row r="36" spans="1:6" ht="11.25" customHeight="1">
      <c r="A36" s="197" t="s">
        <v>183</v>
      </c>
      <c r="B36" s="196"/>
      <c r="C36" s="196"/>
      <c r="D36" s="196"/>
      <c r="E36" s="198">
        <v>0</v>
      </c>
      <c r="F36" s="195">
        <f>SUM(B36:E36)</f>
        <v>0</v>
      </c>
    </row>
    <row r="37" spans="1:6" ht="11.25" customHeight="1">
      <c r="A37" s="199"/>
      <c r="B37" s="196"/>
      <c r="C37" s="196"/>
      <c r="D37" s="196"/>
      <c r="E37" s="196"/>
      <c r="F37" s="196"/>
    </row>
    <row r="38" spans="1:6" ht="11.25" customHeight="1">
      <c r="A38" s="156" t="s">
        <v>368</v>
      </c>
      <c r="B38" s="201">
        <f>B20+B22</f>
        <v>-440546.85</v>
      </c>
      <c r="C38" s="201">
        <f>+C20+C27</f>
        <v>7679101.0300000003</v>
      </c>
      <c r="D38" s="201">
        <f>D20+D27</f>
        <v>109649.82</v>
      </c>
      <c r="E38" s="201">
        <f>+E20+E34</f>
        <v>0</v>
      </c>
      <c r="F38" s="201">
        <f>SUM(B38:E38)</f>
        <v>7348204</v>
      </c>
    </row>
    <row r="39" spans="1:6">
      <c r="A39" s="202"/>
      <c r="B39" s="203"/>
      <c r="C39" s="203"/>
      <c r="D39" s="203"/>
      <c r="E39" s="203"/>
      <c r="F39" s="203"/>
    </row>
    <row r="40" spans="1:6" ht="12.5">
      <c r="A40" s="175" t="s">
        <v>323</v>
      </c>
    </row>
  </sheetData>
  <sheetProtection formatCells="0" formatColumns="0" formatRows="0" autoFilter="0"/>
  <mergeCells count="1">
    <mergeCell ref="A1:F1"/>
  </mergeCells>
  <pageMargins left="0.7" right="0.7" top="0.75" bottom="0.75" header="0.3" footer="0.3"/>
  <pageSetup scale="72"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SheetLayoutView="80" workbookViewId="0">
      <selection activeCell="A52" sqref="A52"/>
    </sheetView>
  </sheetViews>
  <sheetFormatPr baseColWidth="10" defaultColWidth="9.36328125" defaultRowHeight="10"/>
  <cols>
    <col min="1" max="1" width="66.81640625" style="151" customWidth="1"/>
    <col min="2" max="2" width="24" style="151" customWidth="1"/>
    <col min="3" max="3" width="20.08984375" style="186" customWidth="1"/>
    <col min="4" max="4" width="7.08984375" style="187" customWidth="1"/>
    <col min="5" max="16384" width="9.36328125" style="187"/>
  </cols>
  <sheetData>
    <row r="1" spans="1:3" ht="45" customHeight="1">
      <c r="A1" s="474" t="s">
        <v>369</v>
      </c>
      <c r="B1" s="475"/>
      <c r="C1" s="476"/>
    </row>
    <row r="2" spans="1:3" s="184" customFormat="1" ht="15" customHeight="1">
      <c r="A2" s="188" t="s">
        <v>270</v>
      </c>
      <c r="B2" s="189" t="s">
        <v>370</v>
      </c>
      <c r="C2" s="189" t="s">
        <v>371</v>
      </c>
    </row>
    <row r="3" spans="1:3" s="185" customFormat="1" ht="11.25" customHeight="1">
      <c r="A3" s="156" t="s">
        <v>325</v>
      </c>
      <c r="B3" s="190">
        <f>B4+B13</f>
        <v>37641.64</v>
      </c>
      <c r="C3" s="190">
        <f>C4+C13</f>
        <v>58408.62</v>
      </c>
    </row>
    <row r="4" spans="1:3" ht="11.25" customHeight="1">
      <c r="A4" s="160" t="s">
        <v>327</v>
      </c>
      <c r="B4" s="190">
        <f>SUM(B5:B11)</f>
        <v>0</v>
      </c>
      <c r="C4" s="190">
        <f>SUM(C5:C11)</f>
        <v>32608.62</v>
      </c>
    </row>
    <row r="5" spans="1:3" ht="11.25" customHeight="1">
      <c r="A5" s="178" t="s">
        <v>144</v>
      </c>
      <c r="B5" s="191">
        <v>0</v>
      </c>
      <c r="C5" s="191">
        <v>27608.62</v>
      </c>
    </row>
    <row r="6" spans="1:3" ht="11.25" customHeight="1">
      <c r="A6" s="178" t="s">
        <v>146</v>
      </c>
      <c r="B6" s="191">
        <v>0</v>
      </c>
      <c r="C6" s="191">
        <v>5000</v>
      </c>
    </row>
    <row r="7" spans="1:3" ht="11.25" customHeight="1">
      <c r="A7" s="178" t="s">
        <v>147</v>
      </c>
      <c r="B7" s="191">
        <v>0</v>
      </c>
      <c r="C7" s="191">
        <v>0</v>
      </c>
    </row>
    <row r="8" spans="1:3" ht="11.25" customHeight="1">
      <c r="A8" s="178" t="s">
        <v>148</v>
      </c>
      <c r="B8" s="191">
        <v>0</v>
      </c>
      <c r="C8" s="191">
        <v>0</v>
      </c>
    </row>
    <row r="9" spans="1:3" ht="11.25" customHeight="1">
      <c r="A9" s="178" t="s">
        <v>149</v>
      </c>
      <c r="B9" s="191">
        <v>0</v>
      </c>
      <c r="C9" s="191">
        <v>0</v>
      </c>
    </row>
    <row r="10" spans="1:3" ht="11.25" customHeight="1">
      <c r="A10" s="178" t="s">
        <v>150</v>
      </c>
      <c r="B10" s="191">
        <v>0</v>
      </c>
      <c r="C10" s="191">
        <v>0</v>
      </c>
    </row>
    <row r="11" spans="1:3" ht="11.25" customHeight="1">
      <c r="A11" s="178" t="s">
        <v>151</v>
      </c>
      <c r="B11" s="191">
        <v>0</v>
      </c>
      <c r="C11" s="191">
        <v>0</v>
      </c>
    </row>
    <row r="12" spans="1:3" ht="11.25" customHeight="1">
      <c r="A12" s="180"/>
      <c r="B12" s="191"/>
      <c r="C12" s="191"/>
    </row>
    <row r="13" spans="1:3" ht="11.25" customHeight="1">
      <c r="A13" s="160" t="s">
        <v>339</v>
      </c>
      <c r="B13" s="190">
        <f>SUM(B14:B22)</f>
        <v>37641.64</v>
      </c>
      <c r="C13" s="190">
        <f>SUM(C14:C22)</f>
        <v>25800</v>
      </c>
    </row>
    <row r="14" spans="1:3" ht="11.25" customHeight="1">
      <c r="A14" s="178" t="s">
        <v>152</v>
      </c>
      <c r="B14" s="191">
        <v>0</v>
      </c>
      <c r="C14" s="191">
        <v>0</v>
      </c>
    </row>
    <row r="15" spans="1:3" ht="11.25" customHeight="1">
      <c r="A15" s="178" t="s">
        <v>153</v>
      </c>
      <c r="B15" s="191">
        <v>0</v>
      </c>
      <c r="C15" s="191">
        <v>0</v>
      </c>
    </row>
    <row r="16" spans="1:3" ht="11.25" customHeight="1">
      <c r="A16" s="178" t="s">
        <v>154</v>
      </c>
      <c r="B16" s="191">
        <v>0</v>
      </c>
      <c r="C16" s="191">
        <v>0</v>
      </c>
    </row>
    <row r="17" spans="1:3" ht="11.25" customHeight="1">
      <c r="A17" s="178" t="s">
        <v>155</v>
      </c>
      <c r="B17" s="191">
        <v>0</v>
      </c>
      <c r="C17" s="191">
        <v>25800</v>
      </c>
    </row>
    <row r="18" spans="1:3" ht="11.25" customHeight="1">
      <c r="A18" s="178" t="s">
        <v>156</v>
      </c>
      <c r="B18" s="191">
        <v>0</v>
      </c>
      <c r="C18" s="191">
        <v>0</v>
      </c>
    </row>
    <row r="19" spans="1:3" ht="11.25" customHeight="1">
      <c r="A19" s="178" t="s">
        <v>157</v>
      </c>
      <c r="B19" s="191">
        <v>37641.64</v>
      </c>
      <c r="C19" s="191">
        <v>0</v>
      </c>
    </row>
    <row r="20" spans="1:3" ht="11.25" customHeight="1">
      <c r="A20" s="178" t="s">
        <v>158</v>
      </c>
      <c r="B20" s="191">
        <v>0</v>
      </c>
      <c r="C20" s="191">
        <v>0</v>
      </c>
    </row>
    <row r="21" spans="1:3" ht="11.25" customHeight="1">
      <c r="A21" s="178" t="s">
        <v>159</v>
      </c>
      <c r="B21" s="191">
        <v>0</v>
      </c>
      <c r="C21" s="191">
        <v>0</v>
      </c>
    </row>
    <row r="22" spans="1:3" ht="11.25" customHeight="1">
      <c r="A22" s="178" t="s">
        <v>160</v>
      </c>
      <c r="B22" s="191">
        <v>0</v>
      </c>
      <c r="C22" s="191">
        <v>0</v>
      </c>
    </row>
    <row r="23" spans="1:3" s="185" customFormat="1" ht="11.25" customHeight="1">
      <c r="A23" s="166"/>
      <c r="B23" s="191"/>
      <c r="C23" s="191"/>
    </row>
    <row r="24" spans="1:3" s="185" customFormat="1" ht="11.25" customHeight="1">
      <c r="A24" s="156" t="s">
        <v>326</v>
      </c>
      <c r="B24" s="190">
        <f>B25+B35</f>
        <v>0</v>
      </c>
      <c r="C24" s="190">
        <f>C25+C35</f>
        <v>88882.84</v>
      </c>
    </row>
    <row r="25" spans="1:3" ht="11.25" customHeight="1">
      <c r="A25" s="160" t="s">
        <v>328</v>
      </c>
      <c r="B25" s="190">
        <f>SUM(B26:B33)</f>
        <v>0</v>
      </c>
      <c r="C25" s="190">
        <f>SUM(C26:C33)</f>
        <v>88882.84</v>
      </c>
    </row>
    <row r="26" spans="1:3" ht="11.25" customHeight="1">
      <c r="A26" s="178" t="s">
        <v>329</v>
      </c>
      <c r="B26" s="191">
        <v>0</v>
      </c>
      <c r="C26" s="191">
        <v>88882.84</v>
      </c>
    </row>
    <row r="27" spans="1:3" ht="11.25" customHeight="1">
      <c r="A27" s="178" t="s">
        <v>330</v>
      </c>
      <c r="B27" s="191">
        <v>0</v>
      </c>
      <c r="C27" s="191">
        <v>0</v>
      </c>
    </row>
    <row r="28" spans="1:3" ht="11.25" customHeight="1">
      <c r="A28" s="178" t="s">
        <v>331</v>
      </c>
      <c r="B28" s="191">
        <v>0</v>
      </c>
      <c r="C28" s="191">
        <v>0</v>
      </c>
    </row>
    <row r="29" spans="1:3" ht="11.25" customHeight="1">
      <c r="A29" s="178" t="s">
        <v>332</v>
      </c>
      <c r="B29" s="191">
        <v>0</v>
      </c>
      <c r="C29" s="191">
        <v>0</v>
      </c>
    </row>
    <row r="30" spans="1:3" ht="11.25" customHeight="1">
      <c r="A30" s="178" t="s">
        <v>333</v>
      </c>
      <c r="B30" s="191">
        <v>0</v>
      </c>
      <c r="C30" s="191">
        <v>0</v>
      </c>
    </row>
    <row r="31" spans="1:3" ht="11.25" customHeight="1">
      <c r="A31" s="178" t="s">
        <v>334</v>
      </c>
      <c r="B31" s="191">
        <v>0</v>
      </c>
      <c r="C31" s="191">
        <v>0</v>
      </c>
    </row>
    <row r="32" spans="1:3" ht="11.25" customHeight="1">
      <c r="A32" s="178" t="s">
        <v>335</v>
      </c>
      <c r="B32" s="191">
        <v>0</v>
      </c>
      <c r="C32" s="191">
        <v>0</v>
      </c>
    </row>
    <row r="33" spans="1:3" ht="11.25" customHeight="1">
      <c r="A33" s="178" t="s">
        <v>336</v>
      </c>
      <c r="B33" s="191">
        <v>0</v>
      </c>
      <c r="C33" s="191">
        <v>0</v>
      </c>
    </row>
    <row r="34" spans="1:3" ht="11.25" customHeight="1">
      <c r="A34" s="180"/>
      <c r="B34" s="191"/>
      <c r="C34" s="191"/>
    </row>
    <row r="35" spans="1:3" ht="11.25" customHeight="1">
      <c r="A35" s="160" t="s">
        <v>340</v>
      </c>
      <c r="B35" s="190">
        <f>SUM(B36:B41)</f>
        <v>0</v>
      </c>
      <c r="C35" s="190">
        <f>SUM(C36:C41)</f>
        <v>0</v>
      </c>
    </row>
    <row r="36" spans="1:3" ht="11.25" customHeight="1">
      <c r="A36" s="178" t="s">
        <v>341</v>
      </c>
      <c r="B36" s="191">
        <v>0</v>
      </c>
      <c r="C36" s="191">
        <v>0</v>
      </c>
    </row>
    <row r="37" spans="1:3" ht="11.25" customHeight="1">
      <c r="A37" s="178" t="s">
        <v>342</v>
      </c>
      <c r="B37" s="191">
        <v>0</v>
      </c>
      <c r="C37" s="191">
        <v>0</v>
      </c>
    </row>
    <row r="38" spans="1:3" ht="11.25" customHeight="1">
      <c r="A38" s="178" t="s">
        <v>343</v>
      </c>
      <c r="B38" s="191">
        <v>0</v>
      </c>
      <c r="C38" s="191">
        <v>0</v>
      </c>
    </row>
    <row r="39" spans="1:3" ht="11.25" customHeight="1">
      <c r="A39" s="178" t="s">
        <v>344</v>
      </c>
      <c r="B39" s="191">
        <v>0</v>
      </c>
      <c r="C39" s="191">
        <v>0</v>
      </c>
    </row>
    <row r="40" spans="1:3" ht="11.25" customHeight="1">
      <c r="A40" s="178" t="s">
        <v>345</v>
      </c>
      <c r="B40" s="191">
        <v>0</v>
      </c>
      <c r="C40" s="191">
        <v>0</v>
      </c>
    </row>
    <row r="41" spans="1:3" ht="11.25" customHeight="1">
      <c r="A41" s="178" t="s">
        <v>346</v>
      </c>
      <c r="B41" s="191">
        <v>0</v>
      </c>
      <c r="C41" s="191">
        <v>0</v>
      </c>
    </row>
    <row r="42" spans="1:3" ht="11.25" customHeight="1">
      <c r="A42" s="180"/>
      <c r="B42" s="191"/>
      <c r="C42" s="191"/>
    </row>
    <row r="43" spans="1:3" s="185" customFormat="1" ht="11.25" customHeight="1">
      <c r="A43" s="156" t="s">
        <v>351</v>
      </c>
      <c r="B43" s="190">
        <f>B45+B50+B57</f>
        <v>3729740.93</v>
      </c>
      <c r="C43" s="190">
        <f>C45+C50+C57</f>
        <v>3620091.11</v>
      </c>
    </row>
    <row r="44" spans="1:3" s="185" customFormat="1" ht="11.25" customHeight="1">
      <c r="A44" s="156"/>
      <c r="B44" s="191"/>
      <c r="C44" s="191"/>
    </row>
    <row r="45" spans="1:3" ht="11.25" customHeight="1">
      <c r="A45" s="160" t="s">
        <v>165</v>
      </c>
      <c r="B45" s="190">
        <f>SUM(B46:B48)</f>
        <v>0</v>
      </c>
      <c r="C45" s="190">
        <f>SUM(C46:C48)</f>
        <v>0</v>
      </c>
    </row>
    <row r="46" spans="1:3" ht="11.25" customHeight="1">
      <c r="A46" s="178" t="s">
        <v>174</v>
      </c>
      <c r="B46" s="191">
        <v>0</v>
      </c>
      <c r="C46" s="191">
        <v>0</v>
      </c>
    </row>
    <row r="47" spans="1:3" ht="11.25" customHeight="1">
      <c r="A47" s="178" t="s">
        <v>176</v>
      </c>
      <c r="B47" s="191">
        <v>0</v>
      </c>
      <c r="C47" s="191">
        <v>0</v>
      </c>
    </row>
    <row r="48" spans="1:3" ht="11.25" customHeight="1">
      <c r="A48" s="178" t="s">
        <v>177</v>
      </c>
      <c r="B48" s="191">
        <v>0</v>
      </c>
      <c r="C48" s="191">
        <v>0</v>
      </c>
    </row>
    <row r="49" spans="1:3" ht="11.25" customHeight="1">
      <c r="A49" s="180"/>
      <c r="B49" s="191"/>
      <c r="C49" s="191"/>
    </row>
    <row r="50" spans="1:3" ht="11.25" customHeight="1">
      <c r="A50" s="160" t="s">
        <v>166</v>
      </c>
      <c r="B50" s="190">
        <f>SUM(B51:B55)</f>
        <v>3729740.93</v>
      </c>
      <c r="C50" s="190">
        <f>SUM(C51:C55)</f>
        <v>3620091.11</v>
      </c>
    </row>
    <row r="51" spans="1:3" ht="11.25" customHeight="1">
      <c r="A51" s="178" t="s">
        <v>352</v>
      </c>
      <c r="B51" s="191">
        <v>0</v>
      </c>
      <c r="C51" s="191">
        <v>3620091.11</v>
      </c>
    </row>
    <row r="52" spans="1:3" ht="11.25" customHeight="1">
      <c r="A52" s="178" t="s">
        <v>181</v>
      </c>
      <c r="B52" s="191">
        <v>3729740.93</v>
      </c>
      <c r="C52" s="191">
        <v>0</v>
      </c>
    </row>
    <row r="53" spans="1:3" ht="11.25" customHeight="1">
      <c r="A53" s="178" t="s">
        <v>178</v>
      </c>
      <c r="B53" s="191">
        <v>0</v>
      </c>
      <c r="C53" s="191">
        <v>0</v>
      </c>
    </row>
    <row r="54" spans="1:3" ht="11.25" customHeight="1">
      <c r="A54" s="178" t="s">
        <v>179</v>
      </c>
      <c r="B54" s="191">
        <v>0</v>
      </c>
      <c r="C54" s="191">
        <v>0</v>
      </c>
    </row>
    <row r="55" spans="1:3" ht="11.25" customHeight="1">
      <c r="A55" s="178" t="s">
        <v>180</v>
      </c>
      <c r="B55" s="191">
        <v>0</v>
      </c>
      <c r="C55" s="191">
        <v>0</v>
      </c>
    </row>
    <row r="56" spans="1:3" ht="11.25" customHeight="1">
      <c r="A56" s="180"/>
      <c r="B56" s="191"/>
      <c r="C56" s="191"/>
    </row>
    <row r="57" spans="1:3" ht="11.25" customHeight="1">
      <c r="A57" s="160" t="s">
        <v>167</v>
      </c>
      <c r="B57" s="190">
        <f>SUM(B58:B59)</f>
        <v>0</v>
      </c>
      <c r="C57" s="190">
        <f>SUM(C58:C59)</f>
        <v>0</v>
      </c>
    </row>
    <row r="58" spans="1:3" ht="11.25" customHeight="1">
      <c r="A58" s="178" t="s">
        <v>182</v>
      </c>
      <c r="B58" s="191">
        <v>0</v>
      </c>
      <c r="C58" s="191">
        <v>0</v>
      </c>
    </row>
    <row r="59" spans="1:3" ht="11.25" customHeight="1">
      <c r="A59" s="178" t="s">
        <v>183</v>
      </c>
      <c r="B59" s="191">
        <v>0</v>
      </c>
      <c r="C59" s="191">
        <v>0</v>
      </c>
    </row>
    <row r="60" spans="1:3" ht="11.25" customHeight="1">
      <c r="A60" s="166"/>
      <c r="B60" s="191"/>
      <c r="C60" s="191"/>
    </row>
    <row r="62" spans="1:3" ht="27" customHeight="1">
      <c r="A62" s="480" t="s">
        <v>323</v>
      </c>
      <c r="B62" s="481"/>
      <c r="C62" s="481"/>
    </row>
  </sheetData>
  <sheetProtection formatRows="0" autoFilter="0"/>
  <mergeCells count="2">
    <mergeCell ref="A1:C1"/>
    <mergeCell ref="A62:C62"/>
  </mergeCells>
  <pageMargins left="0.74803149606299202" right="0.74803149606299202" top="0.98425196850393704" bottom="0.98425196850393704" header="0" footer="0"/>
  <pageSetup scale="79" fitToHeight="0"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workbookViewId="0">
      <selection activeCell="C3" sqref="C3"/>
    </sheetView>
  </sheetViews>
  <sheetFormatPr baseColWidth="10" defaultColWidth="9.36328125" defaultRowHeight="10"/>
  <cols>
    <col min="1" max="1" width="70.6328125" style="153" customWidth="1"/>
    <col min="2" max="3" width="20.08984375" style="153" customWidth="1"/>
    <col min="4" max="16384" width="9.36328125" style="153"/>
  </cols>
  <sheetData>
    <row r="1" spans="1:22" ht="45" customHeight="1">
      <c r="A1" s="474" t="s">
        <v>372</v>
      </c>
      <c r="B1" s="475"/>
      <c r="C1" s="476"/>
    </row>
    <row r="2" spans="1:22" ht="15" customHeight="1">
      <c r="A2" s="176" t="s">
        <v>270</v>
      </c>
      <c r="B2" s="154">
        <v>2026</v>
      </c>
      <c r="C2" s="154">
        <v>2025</v>
      </c>
      <c r="V2" s="153" t="s">
        <v>373</v>
      </c>
    </row>
    <row r="3" spans="1:22" ht="11.25" customHeight="1">
      <c r="A3" s="156" t="s">
        <v>374</v>
      </c>
      <c r="B3" s="157"/>
      <c r="C3" s="157"/>
    </row>
    <row r="4" spans="1:22" ht="11.25" customHeight="1">
      <c r="A4" s="160" t="s">
        <v>370</v>
      </c>
      <c r="B4" s="161">
        <f>SUM(B5:B14)</f>
        <v>4470048.04</v>
      </c>
      <c r="C4" s="161">
        <f>SUM(C5:C14)</f>
        <v>24035027.559999999</v>
      </c>
      <c r="D4" s="177" t="s">
        <v>375</v>
      </c>
    </row>
    <row r="5" spans="1:22" ht="11.25" customHeight="1">
      <c r="A5" s="178" t="s">
        <v>273</v>
      </c>
      <c r="B5" s="163">
        <v>0</v>
      </c>
      <c r="C5" s="163">
        <v>0</v>
      </c>
      <c r="D5" s="179">
        <v>100000</v>
      </c>
    </row>
    <row r="6" spans="1:22" ht="11.25" customHeight="1">
      <c r="A6" s="178" t="s">
        <v>274</v>
      </c>
      <c r="B6" s="163">
        <v>0</v>
      </c>
      <c r="C6" s="163">
        <v>0</v>
      </c>
      <c r="D6" s="179">
        <v>200000</v>
      </c>
    </row>
    <row r="7" spans="1:22" ht="11.25" customHeight="1">
      <c r="A7" s="178" t="s">
        <v>275</v>
      </c>
      <c r="B7" s="163">
        <v>0</v>
      </c>
      <c r="C7" s="163">
        <v>0</v>
      </c>
      <c r="D7" s="179">
        <v>300000</v>
      </c>
    </row>
    <row r="8" spans="1:22" ht="11.25" customHeight="1">
      <c r="A8" s="178" t="s">
        <v>276</v>
      </c>
      <c r="B8" s="163">
        <v>0</v>
      </c>
      <c r="C8" s="163">
        <v>0</v>
      </c>
      <c r="D8" s="179">
        <v>400000</v>
      </c>
    </row>
    <row r="9" spans="1:22" ht="11.25" customHeight="1">
      <c r="A9" s="178" t="s">
        <v>277</v>
      </c>
      <c r="B9" s="163">
        <v>0</v>
      </c>
      <c r="C9" s="163">
        <v>0</v>
      </c>
      <c r="D9" s="179">
        <v>500000</v>
      </c>
    </row>
    <row r="10" spans="1:22" ht="11.25" customHeight="1">
      <c r="A10" s="178" t="s">
        <v>278</v>
      </c>
      <c r="B10" s="163">
        <v>0</v>
      </c>
      <c r="C10" s="163">
        <v>0</v>
      </c>
      <c r="D10" s="179">
        <v>600000</v>
      </c>
    </row>
    <row r="11" spans="1:22" ht="11.25" customHeight="1">
      <c r="A11" s="178" t="s">
        <v>279</v>
      </c>
      <c r="B11" s="163">
        <v>291323.34999999998</v>
      </c>
      <c r="C11" s="163">
        <v>1219113.78</v>
      </c>
      <c r="D11" s="179">
        <v>700000</v>
      </c>
    </row>
    <row r="12" spans="1:22" ht="20">
      <c r="A12" s="178" t="s">
        <v>281</v>
      </c>
      <c r="B12" s="163">
        <v>0</v>
      </c>
      <c r="C12" s="163">
        <v>0</v>
      </c>
      <c r="D12" s="179">
        <v>800000</v>
      </c>
    </row>
    <row r="13" spans="1:22" ht="11.25" customHeight="1">
      <c r="A13" s="178" t="s">
        <v>282</v>
      </c>
      <c r="B13" s="163">
        <v>4178724.69</v>
      </c>
      <c r="C13" s="163">
        <v>22815913.780000001</v>
      </c>
      <c r="D13" s="179">
        <v>900000</v>
      </c>
    </row>
    <row r="14" spans="1:22" ht="11.25" customHeight="1">
      <c r="A14" s="178" t="s">
        <v>376</v>
      </c>
      <c r="B14" s="163">
        <v>0</v>
      </c>
      <c r="C14" s="163">
        <v>0</v>
      </c>
      <c r="D14" s="177" t="s">
        <v>377</v>
      </c>
    </row>
    <row r="15" spans="1:22" ht="11.25" customHeight="1">
      <c r="A15" s="180"/>
      <c r="B15" s="167"/>
      <c r="C15" s="167"/>
      <c r="D15" s="177" t="s">
        <v>375</v>
      </c>
    </row>
    <row r="16" spans="1:22" ht="11.25" customHeight="1">
      <c r="A16" s="160" t="s">
        <v>371</v>
      </c>
      <c r="B16" s="161">
        <f>SUM(B17:B32)</f>
        <v>4322756.58</v>
      </c>
      <c r="C16" s="161">
        <f>SUM(C17:C32)</f>
        <v>20159635.629999999</v>
      </c>
      <c r="D16" s="177" t="s">
        <v>375</v>
      </c>
    </row>
    <row r="17" spans="1:4" ht="11.25" customHeight="1">
      <c r="A17" s="178" t="s">
        <v>292</v>
      </c>
      <c r="B17" s="163">
        <v>2707759.44</v>
      </c>
      <c r="C17" s="163">
        <v>12030775.18</v>
      </c>
      <c r="D17" s="179">
        <v>1000</v>
      </c>
    </row>
    <row r="18" spans="1:4" ht="11.25" customHeight="1">
      <c r="A18" s="178" t="s">
        <v>293</v>
      </c>
      <c r="B18" s="163">
        <v>287426.8</v>
      </c>
      <c r="C18" s="163">
        <v>2176846.52</v>
      </c>
      <c r="D18" s="179">
        <v>2000</v>
      </c>
    </row>
    <row r="19" spans="1:4" ht="11.25" customHeight="1">
      <c r="A19" s="178" t="s">
        <v>294</v>
      </c>
      <c r="B19" s="163">
        <v>474847.52</v>
      </c>
      <c r="C19" s="163">
        <v>3378409.36</v>
      </c>
      <c r="D19" s="179">
        <v>3000</v>
      </c>
    </row>
    <row r="20" spans="1:4" ht="11.25" customHeight="1">
      <c r="A20" s="178" t="s">
        <v>296</v>
      </c>
      <c r="B20" s="163">
        <v>0</v>
      </c>
      <c r="C20" s="163">
        <v>0</v>
      </c>
      <c r="D20" s="179">
        <v>4100</v>
      </c>
    </row>
    <row r="21" spans="1:4" ht="11.25" customHeight="1">
      <c r="A21" s="178" t="s">
        <v>378</v>
      </c>
      <c r="B21" s="163">
        <v>0</v>
      </c>
      <c r="C21" s="163">
        <v>0</v>
      </c>
      <c r="D21" s="179">
        <v>4200</v>
      </c>
    </row>
    <row r="22" spans="1:4" ht="11.25" customHeight="1">
      <c r="A22" s="178" t="s">
        <v>298</v>
      </c>
      <c r="B22" s="163">
        <v>0</v>
      </c>
      <c r="C22" s="163">
        <v>0</v>
      </c>
      <c r="D22" s="179">
        <v>4300</v>
      </c>
    </row>
    <row r="23" spans="1:4" ht="11.25" customHeight="1">
      <c r="A23" s="178" t="s">
        <v>299</v>
      </c>
      <c r="B23" s="163">
        <v>852722.82</v>
      </c>
      <c r="C23" s="163">
        <v>2573604.5699999998</v>
      </c>
      <c r="D23" s="179">
        <v>4400</v>
      </c>
    </row>
    <row r="24" spans="1:4" ht="11.25" customHeight="1">
      <c r="A24" s="178" t="s">
        <v>300</v>
      </c>
      <c r="B24" s="163">
        <v>0</v>
      </c>
      <c r="C24" s="163">
        <v>0</v>
      </c>
      <c r="D24" s="179">
        <v>4500</v>
      </c>
    </row>
    <row r="25" spans="1:4" ht="11.25" customHeight="1">
      <c r="A25" s="178" t="s">
        <v>301</v>
      </c>
      <c r="B25" s="163">
        <v>0</v>
      </c>
      <c r="C25" s="163">
        <v>0</v>
      </c>
      <c r="D25" s="179">
        <v>4600</v>
      </c>
    </row>
    <row r="26" spans="1:4" ht="11.25" customHeight="1">
      <c r="A26" s="178" t="s">
        <v>302</v>
      </c>
      <c r="B26" s="163">
        <v>0</v>
      </c>
      <c r="C26" s="163">
        <v>0</v>
      </c>
      <c r="D26" s="179">
        <v>4700</v>
      </c>
    </row>
    <row r="27" spans="1:4" ht="11.25" customHeight="1">
      <c r="A27" s="178" t="s">
        <v>303</v>
      </c>
      <c r="B27" s="163">
        <v>0</v>
      </c>
      <c r="C27" s="163">
        <v>0</v>
      </c>
      <c r="D27" s="179">
        <v>4800</v>
      </c>
    </row>
    <row r="28" spans="1:4" ht="11.25" customHeight="1">
      <c r="A28" s="178" t="s">
        <v>304</v>
      </c>
      <c r="B28" s="163">
        <v>0</v>
      </c>
      <c r="C28" s="163">
        <v>0</v>
      </c>
      <c r="D28" s="179">
        <v>4900</v>
      </c>
    </row>
    <row r="29" spans="1:4" ht="11.25" customHeight="1">
      <c r="A29" s="178" t="s">
        <v>306</v>
      </c>
      <c r="B29" s="163">
        <v>0</v>
      </c>
      <c r="C29" s="163">
        <v>0</v>
      </c>
      <c r="D29" s="179">
        <v>8100</v>
      </c>
    </row>
    <row r="30" spans="1:4" ht="11.25" customHeight="1">
      <c r="A30" s="178" t="s">
        <v>174</v>
      </c>
      <c r="B30" s="163">
        <v>0</v>
      </c>
      <c r="C30" s="163">
        <v>0</v>
      </c>
      <c r="D30" s="179">
        <v>8300</v>
      </c>
    </row>
    <row r="31" spans="1:4" ht="11.25" customHeight="1">
      <c r="A31" s="178" t="s">
        <v>307</v>
      </c>
      <c r="B31" s="163">
        <v>0</v>
      </c>
      <c r="C31" s="163">
        <v>0</v>
      </c>
      <c r="D31" s="179">
        <v>8500</v>
      </c>
    </row>
    <row r="32" spans="1:4" ht="11.25" customHeight="1">
      <c r="A32" s="178" t="s">
        <v>379</v>
      </c>
      <c r="B32" s="163">
        <v>0</v>
      </c>
      <c r="C32" s="163">
        <v>0</v>
      </c>
      <c r="D32" s="177" t="s">
        <v>375</v>
      </c>
    </row>
    <row r="33" spans="1:4" ht="11.25" customHeight="1">
      <c r="A33" s="156" t="s">
        <v>380</v>
      </c>
      <c r="B33" s="161">
        <f>B4-B16</f>
        <v>147291.46</v>
      </c>
      <c r="C33" s="161">
        <f>C4-C16</f>
        <v>3875391.93</v>
      </c>
      <c r="D33" s="177" t="s">
        <v>375</v>
      </c>
    </row>
    <row r="34" spans="1:4" ht="11.25" customHeight="1">
      <c r="A34" s="165"/>
      <c r="B34" s="167"/>
      <c r="C34" s="167"/>
      <c r="D34" s="177" t="s">
        <v>375</v>
      </c>
    </row>
    <row r="35" spans="1:4" ht="11.25" customHeight="1">
      <c r="A35" s="156" t="s">
        <v>381</v>
      </c>
      <c r="B35" s="167"/>
      <c r="C35" s="167"/>
      <c r="D35" s="177" t="s">
        <v>375</v>
      </c>
    </row>
    <row r="36" spans="1:4" ht="11.25" customHeight="1">
      <c r="A36" s="160" t="s">
        <v>370</v>
      </c>
      <c r="B36" s="161">
        <f>SUM(B37:B39)</f>
        <v>0</v>
      </c>
      <c r="C36" s="161">
        <f>SUM(C37:C39)</f>
        <v>0</v>
      </c>
      <c r="D36" s="177" t="s">
        <v>375</v>
      </c>
    </row>
    <row r="37" spans="1:4" ht="11.25" customHeight="1">
      <c r="A37" s="178" t="s">
        <v>154</v>
      </c>
      <c r="B37" s="163">
        <v>0</v>
      </c>
      <c r="C37" s="163">
        <v>0</v>
      </c>
      <c r="D37" s="177">
        <v>620001</v>
      </c>
    </row>
    <row r="38" spans="1:4" ht="11.25" customHeight="1">
      <c r="A38" s="178" t="s">
        <v>155</v>
      </c>
      <c r="B38" s="163">
        <v>0</v>
      </c>
      <c r="C38" s="163">
        <v>0</v>
      </c>
      <c r="D38" s="177">
        <v>621001</v>
      </c>
    </row>
    <row r="39" spans="1:4" ht="11.25" customHeight="1">
      <c r="A39" s="178" t="s">
        <v>382</v>
      </c>
      <c r="B39" s="163">
        <v>0</v>
      </c>
      <c r="C39" s="163">
        <v>0</v>
      </c>
      <c r="D39" s="177" t="s">
        <v>375</v>
      </c>
    </row>
    <row r="40" spans="1:4" ht="11.25" customHeight="1">
      <c r="A40" s="180"/>
      <c r="B40" s="167"/>
      <c r="C40" s="167"/>
      <c r="D40" s="177" t="s">
        <v>375</v>
      </c>
    </row>
    <row r="41" spans="1:4" ht="11.25" customHeight="1">
      <c r="A41" s="160" t="s">
        <v>371</v>
      </c>
      <c r="B41" s="161">
        <f>SUM(B42:B44)</f>
        <v>25800</v>
      </c>
      <c r="C41" s="161">
        <f>SUM(C42:C44)</f>
        <v>372423.91</v>
      </c>
      <c r="D41" s="177" t="s">
        <v>375</v>
      </c>
    </row>
    <row r="42" spans="1:4" ht="11.25" customHeight="1">
      <c r="A42" s="178" t="s">
        <v>154</v>
      </c>
      <c r="B42" s="163">
        <v>0</v>
      </c>
      <c r="C42" s="163">
        <v>0</v>
      </c>
      <c r="D42" s="177">
        <v>6000</v>
      </c>
    </row>
    <row r="43" spans="1:4" ht="11.25" customHeight="1">
      <c r="A43" s="178" t="s">
        <v>155</v>
      </c>
      <c r="B43" s="163">
        <v>25800</v>
      </c>
      <c r="C43" s="163">
        <v>372423.91</v>
      </c>
      <c r="D43" s="177">
        <v>5000</v>
      </c>
    </row>
    <row r="44" spans="1:4" ht="11.25" customHeight="1">
      <c r="A44" s="178" t="s">
        <v>383</v>
      </c>
      <c r="B44" s="163">
        <v>0</v>
      </c>
      <c r="C44" s="163">
        <v>0</v>
      </c>
      <c r="D44" s="177">
        <v>7000</v>
      </c>
    </row>
    <row r="45" spans="1:4" ht="11.25" customHeight="1">
      <c r="A45" s="156" t="s">
        <v>384</v>
      </c>
      <c r="B45" s="161">
        <f>B36-B41</f>
        <v>-25800</v>
      </c>
      <c r="C45" s="161">
        <f>C36-C41</f>
        <v>-372423.91</v>
      </c>
      <c r="D45" s="177" t="s">
        <v>375</v>
      </c>
    </row>
    <row r="46" spans="1:4" ht="11.25" customHeight="1">
      <c r="A46" s="165"/>
      <c r="B46" s="167"/>
      <c r="C46" s="167"/>
      <c r="D46" s="177" t="s">
        <v>375</v>
      </c>
    </row>
    <row r="47" spans="1:4" ht="11.25" customHeight="1">
      <c r="A47" s="156" t="s">
        <v>385</v>
      </c>
      <c r="B47" s="167"/>
      <c r="C47" s="167"/>
      <c r="D47" s="177" t="s">
        <v>375</v>
      </c>
    </row>
    <row r="48" spans="1:4" ht="11.25" customHeight="1">
      <c r="A48" s="160" t="s">
        <v>370</v>
      </c>
      <c r="B48" s="161">
        <f>SUM(B49+B52)</f>
        <v>0</v>
      </c>
      <c r="C48" s="161">
        <f>SUM(C49+C52)</f>
        <v>17572.12</v>
      </c>
      <c r="D48" s="177" t="s">
        <v>375</v>
      </c>
    </row>
    <row r="49" spans="1:4" ht="11.25" customHeight="1">
      <c r="A49" s="178" t="s">
        <v>241</v>
      </c>
      <c r="B49" s="163">
        <f>B50+B51</f>
        <v>0</v>
      </c>
      <c r="C49" s="163">
        <f>C50+C51</f>
        <v>0</v>
      </c>
      <c r="D49" s="177" t="s">
        <v>375</v>
      </c>
    </row>
    <row r="50" spans="1:4" ht="11.25" customHeight="1">
      <c r="A50" s="178" t="s">
        <v>386</v>
      </c>
      <c r="B50" s="163">
        <v>0</v>
      </c>
      <c r="C50" s="163">
        <v>0</v>
      </c>
      <c r="D50" s="181" t="s">
        <v>387</v>
      </c>
    </row>
    <row r="51" spans="1:4" ht="11.25" customHeight="1">
      <c r="A51" s="178" t="s">
        <v>388</v>
      </c>
      <c r="B51" s="163">
        <v>0</v>
      </c>
      <c r="C51" s="163">
        <v>0</v>
      </c>
      <c r="D51" s="181" t="s">
        <v>389</v>
      </c>
    </row>
    <row r="52" spans="1:4" ht="11.25" customHeight="1">
      <c r="A52" s="178" t="s">
        <v>390</v>
      </c>
      <c r="B52" s="163">
        <v>0</v>
      </c>
      <c r="C52" s="163">
        <v>17572.12</v>
      </c>
      <c r="D52" s="181"/>
    </row>
    <row r="53" spans="1:4" ht="11.25" customHeight="1">
      <c r="A53" s="180"/>
      <c r="B53" s="167"/>
      <c r="C53" s="167"/>
      <c r="D53" s="177" t="s">
        <v>375</v>
      </c>
    </row>
    <row r="54" spans="1:4" ht="11.25" customHeight="1">
      <c r="A54" s="160" t="s">
        <v>371</v>
      </c>
      <c r="B54" s="161">
        <f>SUM(B55+B58)</f>
        <v>93882.84</v>
      </c>
      <c r="C54" s="161">
        <f>SUM(C55+C58)</f>
        <v>0</v>
      </c>
      <c r="D54" s="177" t="s">
        <v>375</v>
      </c>
    </row>
    <row r="55" spans="1:4" ht="11.25" customHeight="1">
      <c r="A55" s="178" t="s">
        <v>391</v>
      </c>
      <c r="B55" s="163">
        <f>SUM(B56+B57)</f>
        <v>0</v>
      </c>
      <c r="C55" s="163">
        <f>SUM(C56+C57)</f>
        <v>0</v>
      </c>
      <c r="D55" s="177" t="s">
        <v>375</v>
      </c>
    </row>
    <row r="56" spans="1:4" ht="11.25" customHeight="1">
      <c r="A56" s="178" t="s">
        <v>386</v>
      </c>
      <c r="B56" s="163">
        <v>0</v>
      </c>
      <c r="C56" s="163">
        <v>0</v>
      </c>
      <c r="D56" s="177" t="s">
        <v>392</v>
      </c>
    </row>
    <row r="57" spans="1:4" ht="11.25" customHeight="1">
      <c r="A57" s="178" t="s">
        <v>388</v>
      </c>
      <c r="B57" s="163">
        <v>0</v>
      </c>
      <c r="C57" s="163">
        <v>0</v>
      </c>
      <c r="D57" s="177" t="s">
        <v>393</v>
      </c>
    </row>
    <row r="58" spans="1:4" ht="11.25" customHeight="1">
      <c r="A58" s="178" t="s">
        <v>394</v>
      </c>
      <c r="B58" s="163">
        <v>93882.84</v>
      </c>
      <c r="C58" s="163">
        <v>0</v>
      </c>
      <c r="D58" s="177" t="s">
        <v>375</v>
      </c>
    </row>
    <row r="59" spans="1:4" ht="11.25" customHeight="1">
      <c r="A59" s="156" t="s">
        <v>395</v>
      </c>
      <c r="B59" s="161">
        <f>B48-B54</f>
        <v>-93882.84</v>
      </c>
      <c r="C59" s="161">
        <f>C48-C54</f>
        <v>17572.12</v>
      </c>
      <c r="D59" s="177" t="s">
        <v>375</v>
      </c>
    </row>
    <row r="60" spans="1:4" ht="11.25" customHeight="1">
      <c r="A60" s="165"/>
      <c r="B60" s="167"/>
      <c r="C60" s="167"/>
      <c r="D60" s="177" t="s">
        <v>375</v>
      </c>
    </row>
    <row r="61" spans="1:4" ht="11.25" customHeight="1">
      <c r="A61" s="156" t="s">
        <v>185</v>
      </c>
      <c r="B61" s="161">
        <f>B59+B45+B33</f>
        <v>27608.62</v>
      </c>
      <c r="C61" s="161">
        <f>C59+C45+C33</f>
        <v>3520540.14</v>
      </c>
      <c r="D61" s="177" t="s">
        <v>375</v>
      </c>
    </row>
    <row r="62" spans="1:4" ht="11.25" customHeight="1">
      <c r="A62" s="165"/>
      <c r="B62" s="167"/>
      <c r="C62" s="167"/>
      <c r="D62" s="177" t="s">
        <v>375</v>
      </c>
    </row>
    <row r="63" spans="1:4" ht="11.25" customHeight="1">
      <c r="A63" s="156" t="s">
        <v>187</v>
      </c>
      <c r="B63" s="161">
        <v>5616118.3399999999</v>
      </c>
      <c r="C63" s="161">
        <v>2095578.2</v>
      </c>
      <c r="D63" s="177" t="s">
        <v>375</v>
      </c>
    </row>
    <row r="64" spans="1:4" ht="11.25" customHeight="1">
      <c r="A64" s="165"/>
      <c r="B64" s="167"/>
      <c r="C64" s="167"/>
      <c r="D64" s="177" t="s">
        <v>375</v>
      </c>
    </row>
    <row r="65" spans="1:4" ht="11.25" customHeight="1">
      <c r="A65" s="156" t="s">
        <v>186</v>
      </c>
      <c r="B65" s="161">
        <v>5643726.96</v>
      </c>
      <c r="C65" s="161">
        <v>5616118.3399999999</v>
      </c>
      <c r="D65" s="177" t="s">
        <v>375</v>
      </c>
    </row>
    <row r="66" spans="1:4" ht="11.25" customHeight="1">
      <c r="A66" s="166"/>
      <c r="B66" s="182"/>
      <c r="C66" s="183"/>
    </row>
    <row r="68" spans="1:4" ht="27.75" customHeight="1">
      <c r="A68" s="480" t="s">
        <v>323</v>
      </c>
      <c r="B68" s="482"/>
      <c r="C68" s="482"/>
    </row>
  </sheetData>
  <sheetProtection formatCells="0" formatColumns="0" formatRows="0" autoFilter="0"/>
  <mergeCells count="2">
    <mergeCell ref="A1:C1"/>
    <mergeCell ref="A68:C68"/>
  </mergeCells>
  <pageMargins left="0.70866141732283505" right="0.70866141732283505" top="0.55118110236220497" bottom="0.74803149606299202" header="0.31496062992126" footer="0.31496062992126"/>
  <pageSetup scale="7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24" sqref="B24"/>
    </sheetView>
  </sheetViews>
  <sheetFormatPr baseColWidth="10" defaultColWidth="9.36328125" defaultRowHeight="10"/>
  <cols>
    <col min="1" max="1" width="51.1796875" style="60" customWidth="1"/>
    <col min="2" max="6" width="16.1796875" style="60" customWidth="1"/>
    <col min="7" max="16384" width="9.36328125" style="60"/>
  </cols>
  <sheetData>
    <row r="1" spans="1:6" ht="45" customHeight="1">
      <c r="A1" s="474" t="s">
        <v>396</v>
      </c>
      <c r="B1" s="475"/>
      <c r="C1" s="475"/>
      <c r="D1" s="475"/>
      <c r="E1" s="475"/>
      <c r="F1" s="476"/>
    </row>
    <row r="2" spans="1:6" ht="10.5">
      <c r="A2" s="154" t="s">
        <v>270</v>
      </c>
      <c r="B2" s="155" t="s">
        <v>397</v>
      </c>
      <c r="C2" s="155" t="s">
        <v>398</v>
      </c>
      <c r="D2" s="155" t="s">
        <v>399</v>
      </c>
      <c r="E2" s="155" t="s">
        <v>400</v>
      </c>
      <c r="F2" s="155" t="s">
        <v>401</v>
      </c>
    </row>
    <row r="3" spans="1:6" ht="10.5">
      <c r="A3" s="171" t="s">
        <v>325</v>
      </c>
      <c r="B3" s="161">
        <f>B4+B12</f>
        <v>8166193.0700000003</v>
      </c>
      <c r="C3" s="161">
        <f t="shared" ref="C3:F3" si="0">C4+C12</f>
        <v>5790665.21</v>
      </c>
      <c r="D3" s="161">
        <f t="shared" si="0"/>
        <v>5769898.2300000004</v>
      </c>
      <c r="E3" s="161">
        <f t="shared" si="0"/>
        <v>8186960.0499999998</v>
      </c>
      <c r="F3" s="161">
        <f t="shared" si="0"/>
        <v>20766.9800000008</v>
      </c>
    </row>
    <row r="4" spans="1:6" ht="10.5">
      <c r="A4" s="172" t="s">
        <v>327</v>
      </c>
      <c r="B4" s="161">
        <f>SUM(B5:B11)</f>
        <v>6503944.6600000001</v>
      </c>
      <c r="C4" s="161">
        <f>SUM(C5:C11)</f>
        <v>5700365.21</v>
      </c>
      <c r="D4" s="161">
        <f>SUM(D5:D11)</f>
        <v>5667756.5899999999</v>
      </c>
      <c r="E4" s="161">
        <f>SUM(E5:E11)</f>
        <v>6536553.2800000003</v>
      </c>
      <c r="F4" s="161">
        <f>SUM(F5:F11)</f>
        <v>32608.620000000901</v>
      </c>
    </row>
    <row r="5" spans="1:6">
      <c r="A5" s="173" t="s">
        <v>144</v>
      </c>
      <c r="B5" s="163">
        <v>5616118.3399999999</v>
      </c>
      <c r="C5" s="163">
        <v>4770269.21</v>
      </c>
      <c r="D5" s="163">
        <v>4742660.59</v>
      </c>
      <c r="E5" s="163">
        <f>B5+C5-D5</f>
        <v>5643726.96</v>
      </c>
      <c r="F5" s="163">
        <f t="shared" ref="F5:F11" si="1">E5-B5</f>
        <v>27608.620000000999</v>
      </c>
    </row>
    <row r="6" spans="1:6">
      <c r="A6" s="173" t="s">
        <v>146</v>
      </c>
      <c r="B6" s="163">
        <v>887826.32</v>
      </c>
      <c r="C6" s="163">
        <v>930096</v>
      </c>
      <c r="D6" s="163">
        <v>925096</v>
      </c>
      <c r="E6" s="163">
        <f t="shared" ref="E6:E11" si="2">B6+C6-D6</f>
        <v>892826.32</v>
      </c>
      <c r="F6" s="163">
        <f t="shared" si="1"/>
        <v>4999.9999999998799</v>
      </c>
    </row>
    <row r="7" spans="1:6">
      <c r="A7" s="173" t="s">
        <v>147</v>
      </c>
      <c r="B7" s="163">
        <v>0</v>
      </c>
      <c r="C7" s="163">
        <v>0</v>
      </c>
      <c r="D7" s="163">
        <v>0</v>
      </c>
      <c r="E7" s="163">
        <f t="shared" si="2"/>
        <v>0</v>
      </c>
      <c r="F7" s="163">
        <f t="shared" si="1"/>
        <v>0</v>
      </c>
    </row>
    <row r="8" spans="1:6">
      <c r="A8" s="173" t="s">
        <v>148</v>
      </c>
      <c r="B8" s="163">
        <v>0</v>
      </c>
      <c r="C8" s="163">
        <v>0</v>
      </c>
      <c r="D8" s="163">
        <v>0</v>
      </c>
      <c r="E8" s="163">
        <f t="shared" si="2"/>
        <v>0</v>
      </c>
      <c r="F8" s="163">
        <f t="shared" si="1"/>
        <v>0</v>
      </c>
    </row>
    <row r="9" spans="1:6">
      <c r="A9" s="173" t="s">
        <v>149</v>
      </c>
      <c r="B9" s="163">
        <v>0</v>
      </c>
      <c r="C9" s="163">
        <v>0</v>
      </c>
      <c r="D9" s="163">
        <v>0</v>
      </c>
      <c r="E9" s="163">
        <f t="shared" si="2"/>
        <v>0</v>
      </c>
      <c r="F9" s="163">
        <f t="shared" si="1"/>
        <v>0</v>
      </c>
    </row>
    <row r="10" spans="1:6">
      <c r="A10" s="173" t="s">
        <v>150</v>
      </c>
      <c r="B10" s="163">
        <v>0</v>
      </c>
      <c r="C10" s="163">
        <v>0</v>
      </c>
      <c r="D10" s="163">
        <v>0</v>
      </c>
      <c r="E10" s="163">
        <f t="shared" si="2"/>
        <v>0</v>
      </c>
      <c r="F10" s="163">
        <f t="shared" si="1"/>
        <v>0</v>
      </c>
    </row>
    <row r="11" spans="1:6">
      <c r="A11" s="173" t="s">
        <v>151</v>
      </c>
      <c r="B11" s="163">
        <v>0</v>
      </c>
      <c r="C11" s="163">
        <v>0</v>
      </c>
      <c r="D11" s="163">
        <v>0</v>
      </c>
      <c r="E11" s="163">
        <f t="shared" si="2"/>
        <v>0</v>
      </c>
      <c r="F11" s="163">
        <f t="shared" si="1"/>
        <v>0</v>
      </c>
    </row>
    <row r="12" spans="1:6" ht="10.5">
      <c r="A12" s="172" t="s">
        <v>339</v>
      </c>
      <c r="B12" s="161">
        <f>SUM(B13:B21)</f>
        <v>1662248.41</v>
      </c>
      <c r="C12" s="161">
        <f>SUM(C13:C21)</f>
        <v>90300</v>
      </c>
      <c r="D12" s="161">
        <f>SUM(D13:D21)</f>
        <v>102141.64</v>
      </c>
      <c r="E12" s="161">
        <f>SUM(E13:E21)</f>
        <v>1650406.77</v>
      </c>
      <c r="F12" s="161">
        <f>SUM(F13:F21)</f>
        <v>-11841.640000000099</v>
      </c>
    </row>
    <row r="13" spans="1:6">
      <c r="A13" s="173" t="s">
        <v>152</v>
      </c>
      <c r="B13" s="163">
        <v>0</v>
      </c>
      <c r="C13" s="163">
        <v>0</v>
      </c>
      <c r="D13" s="163">
        <v>0</v>
      </c>
      <c r="E13" s="163">
        <f>B13+C13-D13</f>
        <v>0</v>
      </c>
      <c r="F13" s="163">
        <f t="shared" ref="F13:F21" si="3">E13-B13</f>
        <v>0</v>
      </c>
    </row>
    <row r="14" spans="1:6">
      <c r="A14" s="173" t="s">
        <v>153</v>
      </c>
      <c r="B14" s="174">
        <v>0</v>
      </c>
      <c r="C14" s="174">
        <v>0</v>
      </c>
      <c r="D14" s="174">
        <v>0</v>
      </c>
      <c r="E14" s="174">
        <f t="shared" ref="E14:E21" si="4">B14+C14-D14</f>
        <v>0</v>
      </c>
      <c r="F14" s="174">
        <f t="shared" si="3"/>
        <v>0</v>
      </c>
    </row>
    <row r="15" spans="1:6">
      <c r="A15" s="173" t="s">
        <v>154</v>
      </c>
      <c r="B15" s="174">
        <v>1006074.33</v>
      </c>
      <c r="C15" s="174">
        <v>0</v>
      </c>
      <c r="D15" s="174">
        <v>0</v>
      </c>
      <c r="E15" s="174">
        <f t="shared" si="4"/>
        <v>1006074.33</v>
      </c>
      <c r="F15" s="174">
        <f t="shared" si="3"/>
        <v>0</v>
      </c>
    </row>
    <row r="16" spans="1:6">
      <c r="A16" s="173" t="s">
        <v>155</v>
      </c>
      <c r="B16" s="163">
        <v>3412009.63</v>
      </c>
      <c r="C16" s="163">
        <v>90300</v>
      </c>
      <c r="D16" s="163">
        <v>64500</v>
      </c>
      <c r="E16" s="163">
        <f t="shared" si="4"/>
        <v>3437809.63</v>
      </c>
      <c r="F16" s="163">
        <f t="shared" si="3"/>
        <v>25800</v>
      </c>
    </row>
    <row r="17" spans="1:6">
      <c r="A17" s="173" t="s">
        <v>156</v>
      </c>
      <c r="B17" s="163">
        <v>35297.24</v>
      </c>
      <c r="C17" s="163">
        <v>0</v>
      </c>
      <c r="D17" s="163">
        <v>0</v>
      </c>
      <c r="E17" s="163">
        <f t="shared" si="4"/>
        <v>35297.24</v>
      </c>
      <c r="F17" s="163">
        <f t="shared" si="3"/>
        <v>0</v>
      </c>
    </row>
    <row r="18" spans="1:6">
      <c r="A18" s="173" t="s">
        <v>157</v>
      </c>
      <c r="B18" s="163">
        <v>-2791132.79</v>
      </c>
      <c r="C18" s="163">
        <v>0</v>
      </c>
      <c r="D18" s="163">
        <v>37641.64</v>
      </c>
      <c r="E18" s="163">
        <f t="shared" si="4"/>
        <v>-2828774.43</v>
      </c>
      <c r="F18" s="163">
        <f t="shared" si="3"/>
        <v>-37641.640000000101</v>
      </c>
    </row>
    <row r="19" spans="1:6">
      <c r="A19" s="173" t="s">
        <v>158</v>
      </c>
      <c r="B19" s="163">
        <v>0</v>
      </c>
      <c r="C19" s="163">
        <v>0</v>
      </c>
      <c r="D19" s="163">
        <v>0</v>
      </c>
      <c r="E19" s="163">
        <f t="shared" si="4"/>
        <v>0</v>
      </c>
      <c r="F19" s="163">
        <f t="shared" si="3"/>
        <v>0</v>
      </c>
    </row>
    <row r="20" spans="1:6">
      <c r="A20" s="173" t="s">
        <v>159</v>
      </c>
      <c r="B20" s="163">
        <v>0</v>
      </c>
      <c r="C20" s="163">
        <v>0</v>
      </c>
      <c r="D20" s="163">
        <v>0</v>
      </c>
      <c r="E20" s="163">
        <f t="shared" si="4"/>
        <v>0</v>
      </c>
      <c r="F20" s="163">
        <f t="shared" si="3"/>
        <v>0</v>
      </c>
    </row>
    <row r="21" spans="1:6">
      <c r="A21" s="173" t="s">
        <v>160</v>
      </c>
      <c r="B21" s="163">
        <v>0</v>
      </c>
      <c r="C21" s="163">
        <v>0</v>
      </c>
      <c r="D21" s="163">
        <v>0</v>
      </c>
      <c r="E21" s="163">
        <f t="shared" si="4"/>
        <v>0</v>
      </c>
      <c r="F21" s="163">
        <f t="shared" si="3"/>
        <v>0</v>
      </c>
    </row>
    <row r="23" spans="1:6" ht="12.5">
      <c r="A23" s="175" t="s">
        <v>323</v>
      </c>
    </row>
  </sheetData>
  <sheetProtection formatCells="0" formatColumns="0" formatRows="0" autoFilter="0"/>
  <mergeCells count="1">
    <mergeCell ref="A1:F1"/>
  </mergeCells>
  <pageMargins left="0.7" right="0.7" top="0.75" bottom="0.75" header="0.3" footer="0.3"/>
  <pageSetup paperSize="9" scale="6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13" master="" otherUserPermission="visible"/>
  <rangeList sheetStid="14"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21" master="" otherUserPermission="visible"/>
  <rangeList sheetStid="22" master="" otherUserPermission="visible">
    <arrUserId title="Rango1_1" rangeCreator="" othersAccessPermission="edit"/>
    <arrUserId title="Rango1_3_1" rangeCreator="" othersAccessPermission="edit"/>
    <arrUserId title="Rango1_2_2_1" rangeCreator="" othersAccessPermission="edit"/>
    <arrUserId title="Rango1_1_2_1" rangeCreator="" othersAccessPermission="edit"/>
    <arrUserId title="Rango1_3" rangeCreator="" othersAccessPermission="edit"/>
    <arrUserId title="Rango1_2_2" rangeCreator="" othersAccessPermission="edit"/>
    <arrUserId title="Rango1_1_2" rangeCreator="" othersAccessPermission="edit"/>
  </rangeList>
  <rangeList sheetStid="23" master="" otherUserPermission="visible"/>
  <rangeList sheetStid="24" master="" otherUserPermission="visible">
    <arrUserId title="Rango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julprisa@live.com</cp:lastModifiedBy>
  <dcterms:created xsi:type="dcterms:W3CDTF">2022-05-30T14:17:00Z</dcterms:created>
  <dcterms:modified xsi:type="dcterms:W3CDTF">2026-04-27T20:57:38Z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3E5956F322364BA093151699C35743D9_13</vt:lpwstr>
  </property>
  <property fmtid="{D5CDD505-2E9C-101B-9397-08002B2CF9AE}" pid="3" name="KSOProductBuildVer">
    <vt:lpwstr>2058-12.1.0.25242</vt:lpwstr>
  </property>
  <property fmtid="{D5CDD505-2E9C-101B-9397-08002B2CF9AE}" pid="4" name="CalculationRule">
    <vt:i4>0</vt:i4>
  </property>
</Properties>
</file>