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UENTA PUBLICA\INFORMES TRIMESTRALES 2025\TERCER TRIMESTRE 2025\"/>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C16" i="7"/>
  <c r="B16" i="7"/>
  <c r="C4" i="7"/>
  <c r="B4" i="7"/>
  <c r="C57" i="6"/>
  <c r="B57" i="6"/>
  <c r="C50" i="6"/>
  <c r="B50" i="6"/>
  <c r="C45" i="6"/>
  <c r="C43" i="6" s="1"/>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C3" i="8"/>
  <c r="B3" i="8"/>
  <c r="B45" i="7"/>
  <c r="B43" i="6"/>
  <c r="C3" i="6"/>
  <c r="F26" i="4"/>
  <c r="B28" i="4"/>
  <c r="C24" i="3"/>
  <c r="B24" i="3"/>
  <c r="C28" i="4"/>
  <c r="D38" i="5"/>
  <c r="B3" i="6"/>
  <c r="C59" i="7"/>
  <c r="B33" i="7"/>
  <c r="E30" i="9"/>
  <c r="E12" i="8"/>
  <c r="B24" i="6"/>
  <c r="E16" i="9"/>
  <c r="C24" i="6"/>
  <c r="C33" i="7"/>
  <c r="D30" i="9"/>
  <c r="D3" i="9" s="1"/>
  <c r="D34" i="9" s="1"/>
  <c r="E20" i="5"/>
  <c r="E38" i="5" s="1"/>
  <c r="F9" i="5"/>
  <c r="B64" i="3"/>
  <c r="B66" i="3" s="1"/>
  <c r="D3" i="8"/>
  <c r="F27" i="5"/>
  <c r="B59" i="7"/>
  <c r="C64" i="3"/>
  <c r="C66" i="3" s="1"/>
  <c r="E46" i="4"/>
  <c r="E4" i="8"/>
  <c r="F46" i="4"/>
  <c r="F48" i="4" s="1"/>
  <c r="E26" i="4"/>
  <c r="F116" i="13" s="1"/>
  <c r="F16" i="8"/>
  <c r="F12" i="8" s="1"/>
  <c r="F6" i="8"/>
  <c r="F4" i="8" s="1"/>
  <c r="B38" i="5"/>
  <c r="F4" i="5"/>
  <c r="C20" i="5"/>
  <c r="C38" i="5" s="1"/>
  <c r="C61" i="7" l="1"/>
  <c r="E48" i="4"/>
  <c r="B61" i="7"/>
  <c r="E3" i="9"/>
  <c r="E34" i="9" s="1"/>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C11" i="21"/>
  <c r="B11" i="21"/>
  <c r="D25" i="20"/>
  <c r="C25" i="20"/>
  <c r="B25" i="20"/>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20" i="14" s="1"/>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E15" i="14"/>
  <c r="H13" i="14"/>
  <c r="H12" i="14"/>
  <c r="H10" i="14"/>
  <c r="H9" i="14"/>
  <c r="H8" i="14"/>
  <c r="H7" i="14"/>
  <c r="H56" i="14" l="1"/>
  <c r="H50" i="14"/>
  <c r="I18" i="14"/>
  <c r="E17" i="14"/>
  <c r="H52" i="14"/>
  <c r="D12" i="18"/>
  <c r="G12" i="18" s="1"/>
  <c r="B5" i="22"/>
  <c r="B36" i="22" s="1"/>
  <c r="E44" i="14" s="1"/>
  <c r="C38" i="15"/>
  <c r="E19" i="14"/>
  <c r="I19" i="14" s="1"/>
  <c r="C27" i="20"/>
  <c r="E33" i="14" s="1"/>
  <c r="F5" i="22"/>
  <c r="F36" i="22" s="1"/>
  <c r="E47" i="14" s="1"/>
  <c r="I47" i="14" s="1"/>
  <c r="G19" i="15"/>
  <c r="B27"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18" i="22"/>
  <c r="D48" i="16"/>
  <c r="G32" i="18"/>
  <c r="F41" i="19"/>
  <c r="E38" i="15"/>
  <c r="G32" i="16"/>
  <c r="G48" i="16" s="1"/>
  <c r="G16" i="19"/>
  <c r="G15" i="19" s="1"/>
  <c r="D22" i="22"/>
  <c r="I17" i="14"/>
  <c r="D15" i="15"/>
  <c r="D64" i="18"/>
  <c r="G64" i="18" s="1"/>
  <c r="G35" i="19"/>
  <c r="G15" i="15"/>
  <c r="G29" i="15"/>
  <c r="D29" i="15"/>
  <c r="D38" i="15" s="1"/>
  <c r="D22" i="18"/>
  <c r="G22" i="18" s="1"/>
  <c r="C5" i="22"/>
  <c r="C36" i="22" s="1"/>
  <c r="E45" i="14" s="1"/>
  <c r="I45" i="14" s="1"/>
  <c r="G22" i="22"/>
  <c r="H46" i="14"/>
  <c r="D19" i="15"/>
  <c r="D4" i="18"/>
  <c r="G4" i="18" s="1"/>
  <c r="D13" i="16"/>
  <c r="E76" i="18"/>
  <c r="E24" i="14" s="1"/>
  <c r="I24" i="14" s="1"/>
  <c r="G15" i="17"/>
  <c r="F76" i="18"/>
  <c r="E25" i="14" s="1"/>
  <c r="I25" i="14" s="1"/>
  <c r="D5" i="19"/>
  <c r="C41" i="19"/>
  <c r="H60" i="14" s="1"/>
  <c r="D35" i="19"/>
  <c r="D9" i="22"/>
  <c r="B38" i="15"/>
  <c r="D56" i="18"/>
  <c r="G56" i="18" s="1"/>
  <c r="E41" i="19"/>
  <c r="H61" i="14" s="1"/>
  <c r="D27" i="20"/>
  <c r="E34" i="14" s="1"/>
  <c r="I34" i="14" s="1"/>
  <c r="C23" i="21"/>
  <c r="E37" i="14" s="1"/>
  <c r="I37" i="14" s="1"/>
  <c r="B23" i="21"/>
  <c r="E36" i="14" s="1"/>
  <c r="I36" i="14" s="1"/>
  <c r="I20" i="14"/>
  <c r="I14" i="14"/>
  <c r="I15" i="14"/>
  <c r="I7" i="14"/>
  <c r="D42" i="1" s="1"/>
  <c r="I9" i="14"/>
  <c r="D44" i="1" s="1"/>
  <c r="I10" i="14"/>
  <c r="D45" i="1" s="1"/>
  <c r="I8" i="14"/>
  <c r="D43" i="1" s="1"/>
  <c r="G24" i="19"/>
  <c r="E30" i="14"/>
  <c r="I30" i="14" s="1"/>
  <c r="H62" i="14"/>
  <c r="G25" i="22"/>
  <c r="E61" i="14"/>
  <c r="E51" i="14"/>
  <c r="I51" i="14" s="1"/>
  <c r="E41" i="14"/>
  <c r="I41" i="14" s="1"/>
  <c r="G25" i="16"/>
  <c r="G38" i="15"/>
  <c r="G6" i="22"/>
  <c r="E55" i="14"/>
  <c r="E50" i="14"/>
  <c r="I50" i="14" s="1"/>
  <c r="E40" i="14"/>
  <c r="I40" i="14" s="1"/>
  <c r="G13" i="16"/>
  <c r="E29" i="14"/>
  <c r="I29" i="14" s="1"/>
  <c r="E59" i="14"/>
  <c r="E54" i="14"/>
  <c r="E49" i="14"/>
  <c r="I49" i="14" s="1"/>
  <c r="E39" i="14"/>
  <c r="I39" i="14" s="1"/>
  <c r="G12" i="22"/>
  <c r="G9" i="22" s="1"/>
  <c r="G7" i="19"/>
  <c r="G5" i="19" s="1"/>
  <c r="C76" i="18"/>
  <c r="E13" i="14"/>
  <c r="I13" i="14" s="1"/>
  <c r="D25" i="16"/>
  <c r="H44" i="14"/>
  <c r="I44" i="14" s="1"/>
  <c r="D6" i="22"/>
  <c r="D15" i="17"/>
  <c r="D41" i="19" l="1"/>
  <c r="I46" i="14"/>
  <c r="H57" i="14"/>
  <c r="E22" i="14"/>
  <c r="I22" i="14" s="1"/>
  <c r="D46" i="1" s="1"/>
  <c r="I54" i="14"/>
  <c r="E62" i="14"/>
  <c r="E52" i="14"/>
  <c r="I52" i="14" s="1"/>
  <c r="E56" i="14"/>
  <c r="I56" i="14" s="1"/>
  <c r="E57" i="14"/>
  <c r="H59" i="14"/>
  <c r="I59" i="14" s="1"/>
  <c r="D52" i="1" s="1"/>
  <c r="E42" i="14"/>
  <c r="I42" i="14" s="1"/>
  <c r="D50" i="1"/>
  <c r="D5" i="22"/>
  <c r="D36" i="22" s="1"/>
  <c r="E28" i="14"/>
  <c r="I28" i="14" s="1"/>
  <c r="G76" i="18"/>
  <c r="G41" i="19"/>
  <c r="D76" i="18"/>
  <c r="I57" i="14"/>
  <c r="I62" i="14"/>
  <c r="E60" i="14"/>
  <c r="I60" i="14" s="1"/>
  <c r="D48" i="1"/>
  <c r="D51" i="1"/>
  <c r="D49" i="1"/>
  <c r="G5" i="22"/>
  <c r="G36" i="22" s="1"/>
  <c r="H55" i="14"/>
  <c r="I55" i="14" s="1"/>
  <c r="E23" i="14"/>
  <c r="I23" i="14" s="1"/>
  <c r="I61" i="14"/>
  <c r="D47" i="1" l="1"/>
  <c r="D55" i="1"/>
  <c r="D54"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<sst xmlns="http://schemas.openxmlformats.org/spreadsheetml/2006/main" count="1829" uniqueCount="691">
  <si>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</si>
  <si>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</si>
  <si>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</si>
  <si>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</si>
  <si>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</si>
  <si>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</si>
  <si>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</si>
  <si>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</si>
  <si>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</si>
  <si>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</si>
  <si>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</si>
  <si>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</si>
  <si>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</si>
  <si>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</si>
  <si>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</si>
  <si>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</si>
  <si>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</si>
  <si>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</si>
  <si>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</si>
  <si>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</si>
  <si>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</si>
  <si>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</si>
  <si>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</si>
  <si>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</si>
  <si>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</si>
  <si>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</si>
  <si>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</si>
  <si>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</si>
  <si>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</si>
  <si>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</si>
  <si>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</si>
  <si>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</si>
  <si>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</si>
  <si>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</si>
  <si>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</si>
  <si>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</si>
  <si>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</si>
  <si>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</si>
  <si>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</si>
  <si>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</si>
  <si>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</si>
  <si>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</si>
  <si>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</si>
  <si>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</si>
  <si>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</si>
  <si>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</si>
  <si>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</si>
  <si>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</si>
  <si>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</si>
  <si>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</si>
  <si>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</si>
  <si>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</si>
  <si>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</si>
  <si>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</si>
  <si>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</si>
  <si>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</si>
  <si>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</si>
  <si>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</si>
  <si>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</si>
  <si>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</si>
  <si>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</si>
  <si>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</si>
  <si>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</si>
  <si>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</si>
  <si>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</si>
  <si>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</si>
  <si>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</si>
  <si>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</si>
  <si>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</si>
  <si>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</si>
  <si>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</si>
  <si>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</si>
  <si>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</si>
  <si>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</si>
  <si>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</si>
  <si>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</si>
  <si>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</si>
  <si>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</si>
  <si>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</si>
  <si>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</si>
  <si>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</si>
  <si>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</si>
  <si>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</si>
  <si>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</si>
  <si>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</si>
  <si>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</si>
  <si>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</si>
  <si>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</si>
  <si>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</si>
  <si>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</si>
  <si>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</si>
  <si>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</si>
  <si>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</si>
  <si>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</si>
  <si>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</si>
  <si>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</si>
  <si>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</si>
  <si>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</si>
  <si>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</si>
  <si>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</si>
  <si>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</si>
  <si>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</si>
  <si>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</si>
  <si>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</si>
  <si>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</si>
  <si>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</si>
  <si>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</si>
  <si>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</si>
  <si>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</si>
  <si>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</si>
  <si>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</si>
  <si>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</si>
  <si>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</si>
  <si>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</si>
  <si>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</si>
  <si>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</si>
  <si>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</si>
  <si>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</si>
  <si>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</si>
  <si>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</si>
  <si>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</si>
  <si>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</si>
  <si>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</si>
  <si>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</si>
  <si>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</si>
  <si>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</si>
  <si>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</si>
  <si>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</si>
  <si>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</si>
  <si>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</si>
  <si>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</si>
  <si>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</si>
  <si>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</si>
  <si>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</si>
  <si>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</si>
  <si>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</si>
  <si>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</si>
  <si>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</si>
  <si>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</si>
  <si>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</si>
  <si>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</si>
  <si>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</si>
  <si>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</si>
  <si>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</si>
  <si>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</si>
  <si>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</si>
  <si>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</si>
  <si>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</si>
  <si>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</si>
  <si>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</si>
  <si>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</si>
  <si>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</si>
  <si>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</si>
  <si>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</si>
  <si>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</si>
  <si>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</si>
  <si>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</si>
  <si>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</si>
  <si>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</si>
  <si>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</si>
  <si>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</si>
  <si>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</si>
  <si>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</si>
  <si>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</si>
  <si>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</si>
  <si>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</si>
  <si>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</si>
  <si>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</si>
  <si>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</si>
  <si>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</si>
  <si>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</si>
  <si>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</si>
  <si>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</si>
  <si>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</si>
  <si>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</si>
  <si>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</si>
  <si>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</si>
  <si>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</si>
  <si>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</si>
  <si>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</si>
  <si>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</si>
  <si>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</si>
  <si>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</si>
  <si>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</si>
  <si>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</si>
  <si>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</si>
  <si>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</si>
  <si>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</si>
  <si>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</si>
  <si>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</si>
  <si>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</si>
  <si>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</si>
  <si>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</si>
  <si>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</si>
  <si>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</si>
  <si>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</si>
  <si>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</si>
  <si>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</si>
  <si>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</si>
  <si>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</si>
  <si>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</si>
  <si>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</si>
  <si>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</si>
  <si>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</si>
  <si>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</si>
  <si>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</si>
  <si>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</si>
  <si>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</si>
  <si>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</si>
  <si>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</si>
  <si>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</si>
  <si>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</si>
  <si>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</si>
  <si>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</si>
  <si>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</si>
  <si>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</si>
  <si>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</si>
  <si>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</si>
  <si>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</si>
  <si>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</si>
  <si>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</si>
  <si>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</si>
  <si>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</si>
  <si>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</si>
  <si>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</si>
  <si>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</si>
  <si>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</si>
  <si>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</si>
  <si>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</si>
  <si>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</si>
  <si>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</si>
  <si>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</si>
  <si>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</si>
  <si>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</si>
  <si>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</si>
  <si>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</si>
  <si>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</si>
  <si>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</si>
  <si>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</si>
  <si>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</si>
  <si>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</si>
  <si>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</si>
  <si>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</si>
  <si>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</si>
  <si>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</si>
  <si>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</si>
  <si>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</si>
  <si>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</si>
  <si>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</si>
  <si>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</si>
  <si>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</si>
  <si>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</si>
  <si>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</si>
  <si>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</si>
  <si>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</si>
  <si>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</si>
  <si>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</si>
  <si>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</si>
  <si>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</si>
  <si>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</si>
  <si>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</si>
  <si>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</si>
  <si>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</si>
  <si>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</si>
  <si>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</si>
  <si>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</si>
  <si>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</si>
  <si>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</si>
  <si>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</si>
  <si>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</si>
  <si>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</si>
  <si>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</si>
  <si>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</si>
  <si>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</si>
  <si>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</si>
  <si>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</si>
  <si>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</si>
  <si>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</si>
  <si>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</si>
  <si>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</si>
  <si>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</si>
  <si>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</si>
  <si>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</si>
  <si>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</si>
  <si>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</si>
  <si>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</si>
  <si>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</si>
  <si>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</si>
  <si>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</si>
  <si>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</si>
  <si>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</si>
  <si>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</si>
  <si>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</si>
  <si>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</si>
  <si>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</si>
  <si>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</si>
  <si>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</si>
  <si>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</si>
  <si>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</si>
  <si>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</si>
  <si>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</si>
  <si>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</si>
  <si>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</si>
  <si>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</si>
  <si>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</si>
  <si>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</si>
  <si>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</si>
  <si>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</si>
  <si>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</si>
  <si>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</si>
  <si>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</si>
  <si>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</si>
  <si>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</si>
  <si>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</si>
  <si>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</si>
  <si>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</si>
  <si>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</si>
  <si>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</si>
  <si>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</si>
  <si>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</si>
  <si>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</si>
  <si>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</si>
  <si>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</si>
  <si>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</si>
  <si>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</si>
  <si>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</si>
  <si>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</si>
  <si>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</si>
  <si>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</si>
  <si>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</si>
  <si>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</si>
  <si>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</si>
  <si>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</si>
  <si>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</si>
  <si>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</si>
  <si>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</si>
  <si>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</si>
  <si>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</si>
  <si>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</si>
  <si>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</si>
  <si>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</si>
  <si>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</si>
  <si>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</si>
  <si>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</si>
  <si>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</si>
  <si>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</si>
  <si>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</si>
  <si>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</si>
  <si>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</si>
  <si>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</si>
  <si>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</si>
  <si>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</si>
  <si>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</si>
  <si>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</si>
  <si>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</si>
  <si>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</si>
  <si>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</si>
  <si>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</si>
  <si>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</si>
  <si>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</si>
  <si>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</si>
  <si>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</si>
  <si>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</si>
  <si>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</si>
  <si>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</si>
  <si>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</si>
  <si>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</si>
  <si>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</si>
  <si>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</si>
  <si>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</si>
  <si>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</si>
  <si>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</si>
  <si>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</si>
  <si>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</si>
  <si>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</si>
  <si>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</si>
  <si>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</si>
  <si>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</si>
  <si>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</si>
  <si>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</si>
  <si>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</si>
  <si>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</si>
  <si>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</si>
  <si>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</si>
  <si>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</si>
  <si>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</si>
  <si>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</si>
  <si>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</si>
  <si>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</si>
  <si>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</si>
  <si>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</si>
  <si>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</si>
  <si>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</si>
  <si>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</si>
  <si>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</si>
  <si>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</si>
  <si>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</si>
  <si>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</si>
  <si>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</si>
  <si>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</si>
  <si>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</si>
  <si>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</si>
  <si>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</si>
  <si>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</si>
  <si>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</si>
  <si>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</si>
  <si>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</si>
  <si>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</si>
  <si>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</si>
  <si>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</si>
  <si>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</si>
  <si>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</si>
  <si>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</si>
  <si>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</si>
  <si>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</si>
  <si>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</si>
  <si>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</si>
  <si>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</si>
  <si>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</si>
  <si>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</si>
  <si>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</si>
  <si>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</si>
  <si>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</si>
  <si>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</si>
  <si>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</si>
  <si>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</si>
  <si>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</si>
  <si>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</si>
  <si>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</si>
  <si>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</si>
  <si>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</si>
  <si>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</si>
  <si>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</si>
  <si>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</si>
  <si>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</si>
  <si>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</si>
  <si>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</si>
  <si>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</si>
  <si>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</si>
  <si>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</si>
  <si>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</si>
  <si>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</si>
  <si>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</si>
  <si>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</si>
  <si>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</si>
  <si>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</si>
  <si>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</si>
  <si>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</si>
  <si>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</si>
  <si>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</si>
  <si>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</si>
  <si>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</si>
  <si>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</si>
  <si>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</si>
  <si>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</si>
  <si>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</si>
  <si>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</si>
  <si>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</si>
  <si>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</si>
  <si>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</si>
  <si>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</si>
  <si>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</si>
  <si>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</si>
  <si>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</si>
  <si>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</si>
  <si>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</si>
  <si>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</si>
  <si>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</si>
  <si>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</si>
  <si>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</si>
  <si>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</si>
  <si>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</si>
  <si>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</si>
  <si>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</si>
  <si>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</si>
  <si>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</si>
  <si>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</si>
  <si>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</si>
  <si>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</si>
  <si>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</si>
  <si>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</si>
  <si>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</si>
  <si>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</si>
  <si>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</si>
  <si>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</si>
  <si>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</si>
  <si>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</si>
  <si>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</si>
  <si>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</si>
  <si>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</si>
  <si>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</si>
  <si>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</si>
  <si>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</si>
  <si>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</si>
  <si>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</si>
  <si>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</si>
  <si>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</si>
  <si>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</si>
  <si>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</si>
  <si>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</si>
  <si>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</si>
  <si>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</si>
  <si>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</si>
  <si>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</si>
  <si>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</si>
  <si>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</si>
  <si>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</si>
  <si>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</si>
  <si>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</si>
  <si>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</si>
  <si>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</si>
  <si>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</si>
  <si>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</si>
  <si>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</si>
  <si>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</si>
  <si>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</si>
  <si>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</si>
  <si>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</si>
  <si>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</si>
  <si>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</si>
  <si>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</si>
  <si>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</si>
  <si>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</si>
  <si>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</si>
  <si>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</si>
  <si>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</si>
  <si>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</si>
  <si>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</si>
  <si>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</si>
  <si>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</si>
  <si>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</si>
  <si>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</si>
  <si>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</si>
  <si>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</si>
  <si>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</si>
  <si>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</si>
  <si>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</si>
  <si>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</si>
  <si>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</si>
  <si>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</si>
  <si>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</si>
  <si>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</si>
  <si>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</si>
  <si>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</si>
  <si>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</si>
  <si>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</si>
  <si>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</si>
  <si>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</si>
  <si>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</si>
  <si>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</si>
  <si>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</si>
  <si>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</si>
  <si>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</si>
  <si>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</si>
  <si>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</si>
  <si>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</si>
  <si>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</si>
  <si>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</si>
  <si>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</si>
  <si>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</si>
  <si>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</si>
  <si>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</si>
  <si>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</si>
  <si>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</si>
  <si>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</si>
  <si>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</si>
  <si>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</si>
  <si>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</si>
  <si>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</si>
  <si>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</si>
  <si>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</si>
  <si>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</si>
  <si>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</si>
  <si>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</si>
  <si>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</si>
  <si>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</si>
  <si>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</si>
  <si>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</si>
  <si>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</si>
  <si>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</si>
  <si>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</si>
  <si>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</si>
  <si>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</si>
  <si>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</si>
  <si>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</si>
  <si>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</si>
  <si>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</si>
  <si>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</si>
  <si>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</si>
  <si>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</si>
  <si>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</si>
  <si>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</si>
  <si>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</si>
  <si>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</si>
  <si>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</si>
  <si>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</si>
  <si>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</si>
  <si>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</si>
  <si>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</si>
  <si>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</si>
  <si>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</si>
  <si>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</si>
  <si>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</si>
  <si>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</si>
  <si>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</si>
  <si>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</si>
  <si>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</si>
  <si>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</si>
  <si>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</si>
  <si>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</si>
  <si>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</si>
  <si>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</si>
  <si>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</si>
  <si>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</si>
  <si>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</si>
  <si>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</si>
  <si>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</si>
  <si>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</si>
  <si>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</si>
  <si>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</si>
  <si>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</si>
  <si>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</si>
  <si>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</si>
  <si>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</si>
  <si>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</si>
  <si>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</si>
  <si>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</si>
  <si>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</si>
  <si>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</si>
  <si>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</si>
  <si>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</si>
  <si>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</si>
  <si>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</si>
  <si>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</si>
  <si>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</si>
  <si>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</si>
  <si>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</si>
  <si>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</si>
  <si>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</si>
  <si>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</si>
  <si>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</si>
  <si>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</si>
  <si>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</si>
  <si>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</si>
  <si>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</si>
  <si>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</si>
  <si>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</si>
  <si>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</si>
  <si>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</si>
  <si>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</si>
  <si>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</si>
  <si>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</si>
  <si>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</si>
  <si>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</si>
  <si>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</si>
  <si>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</si>
  <si>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</si>
  <si>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</si>
  <si>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</si>
  <si>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</si>
  <si>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</si>
  <si>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</si>
  <si>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</si>
  <si>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</si>
  <si>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</si>
  <si>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</si>
  <si>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8.2.5 + 8.2.6  + 8.2.7</t>
  </si>
  <si>
    <t>Casa de la Cultura del Municipio de Valle de Santiago, Gto.
Estado de Actividades
Del 1 de Enero al 30 de Septiembre de 2025
(Cifras en Pesos)</t>
  </si>
  <si>
    <t>Casa de la Cultura del Municipio de Valle de Santiago,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</si>
  <si>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</si>
  <si>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</si>
  <si>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</si>
  <si>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</si>
  <si>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</si>
  <si>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</si>
  <si>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</si>
  <si>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</si>
  <si>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Casa de la Cultura del Municipio de Valle de Santiago, Gto.
Estado de Variación en la Hacienda Pública
Del 1 de Enero 30 de Septiembre de 2025
(Cifras en Pesos)</t>
  </si>
  <si>
    <t>Casa de la Cultura del Municipio de Valle de Santiago, Gto.
Estado de Cambios en la Situación Financiera
Del 1 de Enero al 30 de Septiembre de 2025
(Cifras en Pesos)</t>
  </si>
  <si>
    <t>Casa de la Cultura del Municipio de Valle de Santiago, Gto.
Estado de Flujos de Efectivo
Del 1 de Enero al 30 de Septiembre de 2025
(Cifras en Pesos)</t>
  </si>
  <si>
    <t>Casa de la Cultura del Municipio de Valle de Santiago, Gto.
Estado Analítico del Activo
Del 1 de Enero al 30 de Septiembre de 2025
(Cifras en Pesos)</t>
  </si>
  <si>
    <t>Casa de la Cultura del Municipio de Valle de Santiago, Gto.
Estado Analítico de la Deuda y Otros Pasivos
Del 1 de Enero al 30 de Septiembre de 2025
(Cifras en Pesos)</t>
  </si>
  <si>
    <t>Casa de la Cultura del Municipio de Valle de Santiago, Gto.</t>
  </si>
  <si>
    <t>Correspondiente del 1 de Enero al 30 de Septiembre de 2025</t>
  </si>
  <si>
    <t>Casa de la Cultura del Municipio de Valle de Santiago, Gto.
Estado Analítico del Ejercicio del Presupuesto de Egresos
Clasificación por Objeto del Gasto (Capítulo y Concepto)
Del 1 de Enero al 30 de Septiembre de 2025
(Cifras en Pesos)</t>
  </si>
  <si>
    <t>Casa de la Cultura del Municipio de Valle de Santiago, Gto.
Estado Analítico del Ejercicio del Presupuesto de Egresos
Clasificación Económica (por Tipo de Gasto)
Del 1 de Enero al 30 de Septiembre de 2025
(Cifras en Pesos)</t>
  </si>
  <si>
    <t>31120M42C010000 DIRECCION</t>
  </si>
  <si>
    <t>31120M42C020000 AREA CONTABLE</t>
  </si>
  <si>
    <t>31120M42C030000 COORDINACION DE TALLERES</t>
  </si>
  <si>
    <t>Casa de la Cultura del Municipio de Valle de Santiago, Gto.
Estado Analítico del Ejercicio del Presupuesto de Egresos
Clasificación Administrativa
Del 1 de Enero al 30 de Septiembre de 2025
(Cifras en Pesos)</t>
  </si>
  <si>
    <t>Casa de la Cultura del Municipio de Valle de Santiago, Gto.
Estado Analítico del Ejercicio del Presupuesto de Egresos
Clasificación Funcional (Finalidad y Función)
Del 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</si>
</sst>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sqref="A1:B1"/>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682</v>
      </c>
      <c r="B1" s="436"/>
      <c r="C1" s="1" t="s">
        <v>0</v>
      </c>
      <c r="D1" s="2">
        <v>2025</v>
      </c>
    </row>
    <row r="2" spans="1:4" x14ac:dyDescent="0.2">
      <c r="A2" s="436" t="s">
        <v>1</v>
      </c>
      <c r="B2" s="436"/>
      <c r="C2" s="1" t="s">
        <v>2</v>
      </c>
      <c r="D2" s="2" t="s">
        <v>3</v>
      </c>
    </row>
    <row r="3" spans="1:4" x14ac:dyDescent="0.2">
      <c r="A3" s="436" t="s">
        <v>683</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681</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156609.96</v>
      </c>
      <c r="E32" s="412">
        <v>148132.66</v>
      </c>
    </row>
    <row r="33" spans="1:5" ht="11.25" customHeight="1" x14ac:dyDescent="0.2">
      <c r="A33" s="62"/>
      <c r="B33" s="26"/>
      <c r="C33" s="26"/>
      <c r="D33" s="414"/>
      <c r="E33" s="414"/>
    </row>
    <row r="34" spans="1:5" ht="11.25" customHeight="1" x14ac:dyDescent="0.2">
      <c r="A34" s="43" t="s">
        <v>269</v>
      </c>
      <c r="B34" s="26"/>
      <c r="C34" s="26"/>
      <c r="D34" s="412">
        <f>D32+D3</f>
        <v>156609.96</v>
      </c>
      <c r="E34" s="412">
        <f>E32+E3</f>
        <v>148132.66</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sqref="A1:G1"/>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401</v>
      </c>
      <c r="B1" s="486"/>
      <c r="C1" s="486"/>
      <c r="D1" s="486"/>
      <c r="E1" s="486"/>
      <c r="F1" s="486"/>
      <c r="G1" s="487"/>
    </row>
    <row r="2" spans="1:8" s="219" customFormat="1" x14ac:dyDescent="0.25">
      <c r="A2" s="220"/>
      <c r="B2" s="486" t="s">
        <v>402</v>
      </c>
      <c r="C2" s="486"/>
      <c r="D2" s="486"/>
      <c r="E2" s="486"/>
      <c r="F2" s="486"/>
      <c r="G2" s="488" t="s">
        <v>403</v>
      </c>
    </row>
    <row r="3" spans="1:8" s="225" customFormat="1" ht="24.95" customHeight="1" x14ac:dyDescent="0.25">
      <c r="A3" s="221" t="s">
        <v>404</v>
      </c>
      <c r="B3" s="222" t="s">
        <v>329</v>
      </c>
      <c r="C3" s="223" t="s">
        <v>431</v>
      </c>
      <c r="D3" s="223" t="s">
        <v>405</v>
      </c>
      <c r="E3" s="223" t="s">
        <v>336</v>
      </c>
      <c r="F3" s="224" t="s">
        <v>339</v>
      </c>
      <c r="G3" s="489"/>
    </row>
    <row r="4" spans="1:8" x14ac:dyDescent="0.25">
      <c r="A4" s="226" t="s">
        <v>104</v>
      </c>
      <c r="B4" s="227">
        <v>0</v>
      </c>
      <c r="C4" s="227">
        <v>0</v>
      </c>
      <c r="D4" s="227">
        <f>B4+C4</f>
        <v>0</v>
      </c>
      <c r="E4" s="227">
        <v>0</v>
      </c>
      <c r="F4" s="227">
        <v>0</v>
      </c>
      <c r="G4" s="227">
        <f>F4-B4</f>
        <v>0</v>
      </c>
      <c r="H4" s="228" t="s">
        <v>406</v>
      </c>
    </row>
    <row r="5" spans="1:8" x14ac:dyDescent="0.25">
      <c r="A5" s="230" t="s">
        <v>105</v>
      </c>
      <c r="B5" s="231">
        <v>0</v>
      </c>
      <c r="C5" s="231">
        <v>0</v>
      </c>
      <c r="D5" s="231">
        <f t="shared" ref="D5:D13" si="0">B5+C5</f>
        <v>0</v>
      </c>
      <c r="E5" s="231">
        <v>0</v>
      </c>
      <c r="F5" s="231">
        <v>0</v>
      </c>
      <c r="G5" s="231">
        <f t="shared" ref="G5:G13" si="1">F5-B5</f>
        <v>0</v>
      </c>
      <c r="H5" s="228" t="s">
        <v>407</v>
      </c>
    </row>
    <row r="6" spans="1:8" ht="9.9499999999999993" customHeight="1" x14ac:dyDescent="0.25">
      <c r="A6" s="226" t="s">
        <v>106</v>
      </c>
      <c r="B6" s="231">
        <v>0</v>
      </c>
      <c r="C6" s="231">
        <v>0</v>
      </c>
      <c r="D6" s="231">
        <f t="shared" si="0"/>
        <v>0</v>
      </c>
      <c r="E6" s="231">
        <v>0</v>
      </c>
      <c r="F6" s="231">
        <v>0</v>
      </c>
      <c r="G6" s="231">
        <f t="shared" si="1"/>
        <v>0</v>
      </c>
      <c r="H6" s="228" t="s">
        <v>408</v>
      </c>
    </row>
    <row r="7" spans="1:8" ht="9.9499999999999993" customHeight="1" x14ac:dyDescent="0.25">
      <c r="A7" s="226" t="s">
        <v>107</v>
      </c>
      <c r="B7" s="231">
        <v>0</v>
      </c>
      <c r="C7" s="231">
        <v>0</v>
      </c>
      <c r="D7" s="231">
        <f t="shared" si="0"/>
        <v>0</v>
      </c>
      <c r="E7" s="231">
        <v>0</v>
      </c>
      <c r="F7" s="231">
        <v>0</v>
      </c>
      <c r="G7" s="231">
        <f t="shared" si="1"/>
        <v>0</v>
      </c>
      <c r="H7" s="228" t="s">
        <v>409</v>
      </c>
    </row>
    <row r="8" spans="1:8" ht="9.9499999999999993" customHeight="1" x14ac:dyDescent="0.25">
      <c r="A8" s="226" t="s">
        <v>108</v>
      </c>
      <c r="B8" s="231">
        <v>0</v>
      </c>
      <c r="C8" s="231">
        <v>0</v>
      </c>
      <c r="D8" s="231">
        <f t="shared" si="0"/>
        <v>0</v>
      </c>
      <c r="E8" s="231">
        <v>0</v>
      </c>
      <c r="F8" s="231">
        <v>0</v>
      </c>
      <c r="G8" s="231">
        <f t="shared" si="1"/>
        <v>0</v>
      </c>
      <c r="H8" s="228" t="s">
        <v>410</v>
      </c>
    </row>
    <row r="9" spans="1:8" ht="9.9499999999999993" customHeight="1" x14ac:dyDescent="0.25">
      <c r="A9" s="230" t="s">
        <v>109</v>
      </c>
      <c r="B9" s="231">
        <v>0</v>
      </c>
      <c r="C9" s="231">
        <v>0</v>
      </c>
      <c r="D9" s="231">
        <f t="shared" si="0"/>
        <v>0</v>
      </c>
      <c r="E9" s="231">
        <v>0</v>
      </c>
      <c r="F9" s="231">
        <v>0</v>
      </c>
      <c r="G9" s="231">
        <f t="shared" si="1"/>
        <v>0</v>
      </c>
      <c r="H9" s="228" t="s">
        <v>411</v>
      </c>
    </row>
    <row r="10" spans="1:8" ht="10.5" customHeight="1" x14ac:dyDescent="0.25">
      <c r="A10" s="226" t="s">
        <v>412</v>
      </c>
      <c r="B10" s="231">
        <v>0</v>
      </c>
      <c r="C10" s="231">
        <v>0</v>
      </c>
      <c r="D10" s="231">
        <f t="shared" si="0"/>
        <v>0</v>
      </c>
      <c r="E10" s="231">
        <v>0</v>
      </c>
      <c r="F10" s="231">
        <v>0</v>
      </c>
      <c r="G10" s="231">
        <f t="shared" si="1"/>
        <v>0</v>
      </c>
      <c r="H10" s="228" t="s">
        <v>413</v>
      </c>
    </row>
    <row r="11" spans="1:8" ht="21" customHeight="1" x14ac:dyDescent="0.25">
      <c r="A11" s="226" t="s">
        <v>112</v>
      </c>
      <c r="B11" s="231">
        <v>0</v>
      </c>
      <c r="C11" s="231">
        <v>0</v>
      </c>
      <c r="D11" s="231">
        <f t="shared" si="0"/>
        <v>0</v>
      </c>
      <c r="E11" s="231">
        <v>0</v>
      </c>
      <c r="F11" s="231">
        <v>0</v>
      </c>
      <c r="G11" s="231">
        <f t="shared" si="1"/>
        <v>0</v>
      </c>
      <c r="H11" s="228" t="s">
        <v>414</v>
      </c>
    </row>
    <row r="12" spans="1:8" ht="23.1" customHeight="1" x14ac:dyDescent="0.25">
      <c r="A12" s="226" t="s">
        <v>113</v>
      </c>
      <c r="B12" s="231">
        <v>0</v>
      </c>
      <c r="C12" s="231">
        <v>0</v>
      </c>
      <c r="D12" s="231">
        <f t="shared" si="0"/>
        <v>0</v>
      </c>
      <c r="E12" s="231">
        <v>0</v>
      </c>
      <c r="F12" s="231">
        <v>0</v>
      </c>
      <c r="G12" s="231">
        <f t="shared" si="1"/>
        <v>0</v>
      </c>
      <c r="H12" s="228" t="s">
        <v>415</v>
      </c>
    </row>
    <row r="13" spans="1:8" ht="13.5" customHeight="1" x14ac:dyDescent="0.25">
      <c r="A13" s="226" t="s">
        <v>416</v>
      </c>
      <c r="B13" s="231">
        <v>0</v>
      </c>
      <c r="C13" s="231">
        <v>0</v>
      </c>
      <c r="D13" s="231">
        <f t="shared" si="0"/>
        <v>0</v>
      </c>
      <c r="E13" s="231">
        <v>0</v>
      </c>
      <c r="F13" s="231">
        <v>0</v>
      </c>
      <c r="G13" s="231">
        <f t="shared" si="1"/>
        <v>0</v>
      </c>
      <c r="H13" s="228" t="s">
        <v>417</v>
      </c>
    </row>
    <row r="14" spans="1:8" ht="8.1" customHeight="1" x14ac:dyDescent="0.25">
      <c r="B14" s="232"/>
      <c r="C14" s="232"/>
      <c r="D14" s="232"/>
      <c r="E14" s="232"/>
      <c r="F14" s="232"/>
      <c r="G14" s="232"/>
      <c r="H14" s="228" t="s">
        <v>418</v>
      </c>
    </row>
    <row r="15" spans="1:8" ht="14.1" customHeight="1" x14ac:dyDescent="0.25">
      <c r="A15" s="233" t="s">
        <v>217</v>
      </c>
      <c r="B15" s="234">
        <f>SUM(B4:B13)</f>
        <v>0</v>
      </c>
      <c r="C15" s="234">
        <f>SUM(C4:C13)</f>
        <v>0</v>
      </c>
      <c r="D15" s="234">
        <f t="shared" ref="D15:G15" si="2">SUM(D4:D13)</f>
        <v>0</v>
      </c>
      <c r="E15" s="234">
        <f t="shared" si="2"/>
        <v>0</v>
      </c>
      <c r="F15" s="235">
        <f t="shared" si="2"/>
        <v>0</v>
      </c>
      <c r="G15" s="236">
        <f t="shared" si="2"/>
        <v>0</v>
      </c>
      <c r="H15" s="228" t="s">
        <v>418</v>
      </c>
    </row>
    <row r="16" spans="1:8" ht="10.5" customHeight="1" x14ac:dyDescent="0.25">
      <c r="A16" s="237"/>
      <c r="B16" s="238"/>
      <c r="C16" s="238"/>
      <c r="D16" s="239"/>
      <c r="E16" s="240" t="s">
        <v>424</v>
      </c>
      <c r="F16" s="241"/>
      <c r="G16" s="242"/>
      <c r="H16" s="228" t="s">
        <v>418</v>
      </c>
    </row>
    <row r="17" spans="1:8" x14ac:dyDescent="0.25">
      <c r="A17" s="243"/>
      <c r="B17" s="486" t="s">
        <v>402</v>
      </c>
      <c r="C17" s="486"/>
      <c r="D17" s="486"/>
      <c r="E17" s="486"/>
      <c r="F17" s="486"/>
      <c r="G17" s="488" t="s">
        <v>403</v>
      </c>
      <c r="H17" s="228" t="s">
        <v>418</v>
      </c>
    </row>
    <row r="18" spans="1:8" ht="24" customHeight="1" x14ac:dyDescent="0.25">
      <c r="A18" s="244" t="s">
        <v>404</v>
      </c>
      <c r="B18" s="222" t="s">
        <v>329</v>
      </c>
      <c r="C18" s="223" t="s">
        <v>431</v>
      </c>
      <c r="D18" s="223" t="s">
        <v>405</v>
      </c>
      <c r="E18" s="223" t="s">
        <v>336</v>
      </c>
      <c r="F18" s="224" t="s">
        <v>339</v>
      </c>
      <c r="G18" s="489"/>
      <c r="H18" s="228" t="s">
        <v>418</v>
      </c>
    </row>
    <row r="19" spans="1:8" x14ac:dyDescent="0.25">
      <c r="A19" s="245" t="s">
        <v>419</v>
      </c>
      <c r="B19" s="246">
        <f t="shared" ref="B19:G19" si="3">SUM(B20+B21+B22+B23+B24+B25+B26+B27)</f>
        <v>0</v>
      </c>
      <c r="C19" s="246">
        <f t="shared" si="3"/>
        <v>0</v>
      </c>
      <c r="D19" s="246">
        <f t="shared" si="3"/>
        <v>0</v>
      </c>
      <c r="E19" s="246">
        <f t="shared" si="3"/>
        <v>0</v>
      </c>
      <c r="F19" s="246">
        <f t="shared" si="3"/>
        <v>0</v>
      </c>
      <c r="G19" s="246">
        <f t="shared" si="3"/>
        <v>0</v>
      </c>
      <c r="H19" s="228" t="s">
        <v>418</v>
      </c>
    </row>
    <row r="20" spans="1:8" x14ac:dyDescent="0.25">
      <c r="A20" s="247" t="s">
        <v>104</v>
      </c>
      <c r="B20" s="248">
        <v>0</v>
      </c>
      <c r="C20" s="248">
        <v>0</v>
      </c>
      <c r="D20" s="248">
        <f t="shared" ref="D20:D27" si="4">B20+C20</f>
        <v>0</v>
      </c>
      <c r="E20" s="248">
        <v>0</v>
      </c>
      <c r="F20" s="248">
        <v>0</v>
      </c>
      <c r="G20" s="248">
        <f t="shared" ref="G20:G27" si="5">F20-B20</f>
        <v>0</v>
      </c>
      <c r="H20" s="228" t="s">
        <v>406</v>
      </c>
    </row>
    <row r="21" spans="1:8" x14ac:dyDescent="0.25">
      <c r="A21" s="247" t="s">
        <v>105</v>
      </c>
      <c r="B21" s="248">
        <v>0</v>
      </c>
      <c r="C21" s="248">
        <v>0</v>
      </c>
      <c r="D21" s="248">
        <f t="shared" si="4"/>
        <v>0</v>
      </c>
      <c r="E21" s="248">
        <v>0</v>
      </c>
      <c r="F21" s="248">
        <v>0</v>
      </c>
      <c r="G21" s="248">
        <f t="shared" si="5"/>
        <v>0</v>
      </c>
      <c r="H21" s="228" t="s">
        <v>407</v>
      </c>
    </row>
    <row r="22" spans="1:8" ht="13.5" customHeight="1" x14ac:dyDescent="0.25">
      <c r="A22" s="247" t="s">
        <v>106</v>
      </c>
      <c r="B22" s="248">
        <v>0</v>
      </c>
      <c r="C22" s="248">
        <v>0</v>
      </c>
      <c r="D22" s="248">
        <f t="shared" si="4"/>
        <v>0</v>
      </c>
      <c r="E22" s="248">
        <v>0</v>
      </c>
      <c r="F22" s="248">
        <v>0</v>
      </c>
      <c r="G22" s="248">
        <f t="shared" si="5"/>
        <v>0</v>
      </c>
      <c r="H22" s="228" t="s">
        <v>408</v>
      </c>
    </row>
    <row r="23" spans="1:8" ht="9.9499999999999993" customHeight="1" x14ac:dyDescent="0.25">
      <c r="A23" s="247" t="s">
        <v>107</v>
      </c>
      <c r="B23" s="248">
        <v>0</v>
      </c>
      <c r="C23" s="248">
        <v>0</v>
      </c>
      <c r="D23" s="248">
        <f t="shared" si="4"/>
        <v>0</v>
      </c>
      <c r="E23" s="248">
        <v>0</v>
      </c>
      <c r="F23" s="248">
        <v>0</v>
      </c>
      <c r="G23" s="248">
        <f t="shared" si="5"/>
        <v>0</v>
      </c>
      <c r="H23" s="228" t="s">
        <v>409</v>
      </c>
    </row>
    <row r="24" spans="1:8" ht="12.95" customHeight="1" x14ac:dyDescent="0.25">
      <c r="A24" s="247" t="s">
        <v>420</v>
      </c>
      <c r="B24" s="248">
        <v>0</v>
      </c>
      <c r="C24" s="248">
        <v>0</v>
      </c>
      <c r="D24" s="248">
        <f t="shared" si="4"/>
        <v>0</v>
      </c>
      <c r="E24" s="248">
        <v>0</v>
      </c>
      <c r="F24" s="248">
        <v>0</v>
      </c>
      <c r="G24" s="248">
        <f t="shared" si="5"/>
        <v>0</v>
      </c>
      <c r="H24" s="228" t="s">
        <v>410</v>
      </c>
    </row>
    <row r="25" spans="1:8" x14ac:dyDescent="0.25">
      <c r="A25" s="247" t="s">
        <v>421</v>
      </c>
      <c r="B25" s="248">
        <v>0</v>
      </c>
      <c r="C25" s="248">
        <v>0</v>
      </c>
      <c r="D25" s="248">
        <f t="shared" si="4"/>
        <v>0</v>
      </c>
      <c r="E25" s="248">
        <v>0</v>
      </c>
      <c r="F25" s="248">
        <v>0</v>
      </c>
      <c r="G25" s="248">
        <f t="shared" si="5"/>
        <v>0</v>
      </c>
      <c r="H25" s="228" t="s">
        <v>411</v>
      </c>
    </row>
    <row r="26" spans="1:8" ht="20.45" customHeight="1" x14ac:dyDescent="0.25">
      <c r="A26" s="247" t="s">
        <v>112</v>
      </c>
      <c r="B26" s="248">
        <v>0</v>
      </c>
      <c r="C26" s="248">
        <v>0</v>
      </c>
      <c r="D26" s="248">
        <f t="shared" si="4"/>
        <v>0</v>
      </c>
      <c r="E26" s="248">
        <v>0</v>
      </c>
      <c r="F26" s="248">
        <v>0</v>
      </c>
      <c r="G26" s="248">
        <f t="shared" si="5"/>
        <v>0</v>
      </c>
      <c r="H26" s="228" t="s">
        <v>414</v>
      </c>
    </row>
    <row r="27" spans="1:8" ht="20.45" customHeight="1" x14ac:dyDescent="0.25">
      <c r="A27" s="247" t="s">
        <v>113</v>
      </c>
      <c r="B27" s="248">
        <v>0</v>
      </c>
      <c r="C27" s="248">
        <v>0</v>
      </c>
      <c r="D27" s="248">
        <f t="shared" si="4"/>
        <v>0</v>
      </c>
      <c r="E27" s="248">
        <v>0</v>
      </c>
      <c r="F27" s="248">
        <v>0</v>
      </c>
      <c r="G27" s="248">
        <f t="shared" si="5"/>
        <v>0</v>
      </c>
      <c r="H27" s="228" t="s">
        <v>415</v>
      </c>
    </row>
    <row r="28" spans="1:8" ht="8.4499999999999993" customHeight="1" x14ac:dyDescent="0.25">
      <c r="A28" s="249"/>
      <c r="B28" s="248"/>
      <c r="C28" s="248"/>
      <c r="D28" s="248"/>
      <c r="E28" s="248"/>
      <c r="F28" s="248"/>
      <c r="G28" s="248"/>
      <c r="H28" s="228" t="s">
        <v>418</v>
      </c>
    </row>
    <row r="29" spans="1:8" ht="33" customHeight="1" x14ac:dyDescent="0.25">
      <c r="A29" s="250" t="s">
        <v>422</v>
      </c>
      <c r="B29" s="251">
        <f t="shared" ref="B29:G29" si="6">SUM(B30:B33)</f>
        <v>0</v>
      </c>
      <c r="C29" s="251">
        <f t="shared" si="6"/>
        <v>0</v>
      </c>
      <c r="D29" s="251">
        <f t="shared" si="6"/>
        <v>0</v>
      </c>
      <c r="E29" s="251">
        <f t="shared" si="6"/>
        <v>0</v>
      </c>
      <c r="F29" s="251">
        <f t="shared" si="6"/>
        <v>0</v>
      </c>
      <c r="G29" s="251">
        <f t="shared" si="6"/>
        <v>0</v>
      </c>
      <c r="H29" s="228" t="s">
        <v>418</v>
      </c>
    </row>
    <row r="30" spans="1:8" ht="9.9499999999999993" customHeight="1" x14ac:dyDescent="0.25">
      <c r="A30" s="247" t="s">
        <v>105</v>
      </c>
      <c r="B30" s="248">
        <v>0</v>
      </c>
      <c r="C30" s="248">
        <v>0</v>
      </c>
      <c r="D30" s="248">
        <f>B30+C30</f>
        <v>0</v>
      </c>
      <c r="E30" s="248">
        <v>0</v>
      </c>
      <c r="F30" s="248">
        <v>0</v>
      </c>
      <c r="G30" s="248">
        <f>F30-B30</f>
        <v>0</v>
      </c>
      <c r="H30" s="228" t="s">
        <v>407</v>
      </c>
    </row>
    <row r="31" spans="1:8" ht="11.45" customHeight="1" x14ac:dyDescent="0.25">
      <c r="A31" s="247" t="s">
        <v>108</v>
      </c>
      <c r="B31" s="248">
        <v>0</v>
      </c>
      <c r="C31" s="248">
        <v>0</v>
      </c>
      <c r="D31" s="248">
        <f>B31+C31</f>
        <v>0</v>
      </c>
      <c r="E31" s="248">
        <v>0</v>
      </c>
      <c r="F31" s="248">
        <v>0</v>
      </c>
      <c r="G31" s="248">
        <f t="shared" ref="G31:G33" si="7">F31-B31</f>
        <v>0</v>
      </c>
      <c r="H31" s="228" t="s">
        <v>410</v>
      </c>
    </row>
    <row r="32" spans="1:8" ht="12.6" customHeight="1" x14ac:dyDescent="0.25">
      <c r="A32" s="247" t="s">
        <v>423</v>
      </c>
      <c r="B32" s="248">
        <v>0</v>
      </c>
      <c r="C32" s="248">
        <v>0</v>
      </c>
      <c r="D32" s="248">
        <f>B32+C32</f>
        <v>0</v>
      </c>
      <c r="E32" s="248">
        <v>0</v>
      </c>
      <c r="F32" s="248">
        <v>0</v>
      </c>
      <c r="G32" s="248">
        <f t="shared" si="7"/>
        <v>0</v>
      </c>
      <c r="H32" s="228" t="s">
        <v>413</v>
      </c>
    </row>
    <row r="33" spans="1:8" ht="21.6" customHeight="1" x14ac:dyDescent="0.25">
      <c r="A33" s="247" t="s">
        <v>113</v>
      </c>
      <c r="B33" s="248">
        <v>0</v>
      </c>
      <c r="C33" s="248">
        <v>0</v>
      </c>
      <c r="D33" s="248">
        <f>B33+C33</f>
        <v>0</v>
      </c>
      <c r="E33" s="248">
        <v>0</v>
      </c>
      <c r="F33" s="248">
        <v>0</v>
      </c>
      <c r="G33" s="248">
        <f t="shared" si="7"/>
        <v>0</v>
      </c>
      <c r="H33" s="228" t="s">
        <v>415</v>
      </c>
    </row>
    <row r="34" spans="1:8" ht="9" customHeight="1" x14ac:dyDescent="0.25">
      <c r="A34" s="249"/>
      <c r="B34" s="248"/>
      <c r="C34" s="248"/>
      <c r="D34" s="248"/>
      <c r="E34" s="248"/>
      <c r="F34" s="248"/>
      <c r="G34" s="248"/>
      <c r="H34" s="228" t="s">
        <v>418</v>
      </c>
    </row>
    <row r="35" spans="1:8" ht="14.1" customHeight="1" x14ac:dyDescent="0.25">
      <c r="A35" s="245" t="s">
        <v>416</v>
      </c>
      <c r="B35" s="251">
        <f t="shared" ref="B35:G35" si="8">SUM(B36)</f>
        <v>0</v>
      </c>
      <c r="C35" s="251">
        <f t="shared" si="8"/>
        <v>0</v>
      </c>
      <c r="D35" s="251">
        <f t="shared" si="8"/>
        <v>0</v>
      </c>
      <c r="E35" s="251">
        <f t="shared" si="8"/>
        <v>0</v>
      </c>
      <c r="F35" s="251">
        <f t="shared" si="8"/>
        <v>0</v>
      </c>
      <c r="G35" s="251">
        <f t="shared" si="8"/>
        <v>0</v>
      </c>
      <c r="H35" s="228" t="s">
        <v>418</v>
      </c>
    </row>
    <row r="36" spans="1:8" ht="9.9499999999999993" customHeight="1" x14ac:dyDescent="0.25">
      <c r="A36" s="247" t="s">
        <v>416</v>
      </c>
      <c r="B36" s="248">
        <v>0</v>
      </c>
      <c r="C36" s="248">
        <v>0</v>
      </c>
      <c r="D36" s="248">
        <f>B36+C36</f>
        <v>0</v>
      </c>
      <c r="E36" s="248">
        <v>0</v>
      </c>
      <c r="F36" s="248">
        <v>0</v>
      </c>
      <c r="G36" s="248">
        <f>F36-B36</f>
        <v>0</v>
      </c>
      <c r="H36" s="228" t="s">
        <v>417</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0</v>
      </c>
      <c r="C38" s="234">
        <f t="shared" ref="C38:G38" si="9">SUM(C35+C29+C19)</f>
        <v>0</v>
      </c>
      <c r="D38" s="234">
        <f t="shared" si="9"/>
        <v>0</v>
      </c>
      <c r="E38" s="234">
        <f t="shared" si="9"/>
        <v>0</v>
      </c>
      <c r="F38" s="234">
        <f t="shared" si="9"/>
        <v>0</v>
      </c>
      <c r="G38" s="236">
        <f t="shared" si="9"/>
        <v>0</v>
      </c>
      <c r="H38" s="228" t="s">
        <v>418</v>
      </c>
    </row>
    <row r="39" spans="1:8" x14ac:dyDescent="0.25">
      <c r="A39" s="237"/>
      <c r="B39" s="238"/>
      <c r="C39" s="238"/>
      <c r="D39" s="238"/>
      <c r="E39" s="240" t="s">
        <v>424</v>
      </c>
      <c r="F39" s="253"/>
      <c r="G39" s="242"/>
      <c r="H39" s="228" t="s">
        <v>418</v>
      </c>
    </row>
    <row r="40" spans="1:8" ht="11.1" customHeight="1" x14ac:dyDescent="0.25">
      <c r="A40" t="s">
        <v>425</v>
      </c>
    </row>
    <row r="41" spans="1:8" ht="14.45" customHeight="1" x14ac:dyDescent="0.25">
      <c r="A41" s="254" t="s">
        <v>426</v>
      </c>
    </row>
    <row r="42" spans="1:8" ht="15" x14ac:dyDescent="0.25">
      <c r="A42" s="254" t="s">
        <v>427</v>
      </c>
    </row>
    <row r="43" spans="1:8" ht="15" x14ac:dyDescent="0.25">
      <c r="A43" s="484" t="s">
        <v>428</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sqref="A1:G1"/>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689</v>
      </c>
      <c r="B1" s="493"/>
      <c r="C1" s="493"/>
      <c r="D1" s="493"/>
      <c r="E1" s="493"/>
      <c r="F1" s="493"/>
      <c r="G1" s="494"/>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3"/>
      <c r="B4" s="264"/>
      <c r="C4" s="264"/>
      <c r="D4" s="264"/>
      <c r="E4" s="264"/>
      <c r="F4" s="264"/>
      <c r="G4" s="264"/>
    </row>
    <row r="5" spans="1:7" x14ac:dyDescent="0.25">
      <c r="A5" s="265" t="s">
        <v>686</v>
      </c>
      <c r="B5" s="266">
        <v>3320241.6</v>
      </c>
      <c r="C5" s="266">
        <v>1110109.6000000001</v>
      </c>
      <c r="D5" s="266">
        <f>B5+C5</f>
        <v>4430351.2</v>
      </c>
      <c r="E5" s="266">
        <v>2892446.69</v>
      </c>
      <c r="F5" s="266">
        <v>2892446.69</v>
      </c>
      <c r="G5" s="266">
        <f>D5-E5</f>
        <v>1537904.5100000002</v>
      </c>
    </row>
    <row r="6" spans="1:7" x14ac:dyDescent="0.25">
      <c r="A6" s="265" t="s">
        <v>687</v>
      </c>
      <c r="B6" s="266">
        <v>161096</v>
      </c>
      <c r="C6" s="266">
        <v>-6196</v>
      </c>
      <c r="D6" s="266">
        <f t="shared" ref="D6:D12" si="0">B6+C6</f>
        <v>154900</v>
      </c>
      <c r="E6" s="266">
        <v>77122.600000000006</v>
      </c>
      <c r="F6" s="266">
        <v>77122.600000000006</v>
      </c>
      <c r="G6" s="266">
        <f t="shared" ref="G6:G12" si="1">D6-E6</f>
        <v>77777.399999999994</v>
      </c>
    </row>
    <row r="7" spans="1:7" x14ac:dyDescent="0.25">
      <c r="A7" s="265" t="s">
        <v>688</v>
      </c>
      <c r="B7" s="266">
        <v>351520</v>
      </c>
      <c r="C7" s="266">
        <v>225830</v>
      </c>
      <c r="D7" s="266">
        <f t="shared" si="0"/>
        <v>577350</v>
      </c>
      <c r="E7" s="266">
        <v>314196.21999999997</v>
      </c>
      <c r="F7" s="266">
        <v>314196.21999999997</v>
      </c>
      <c r="G7" s="266">
        <f t="shared" si="1"/>
        <v>263153.78000000003</v>
      </c>
    </row>
    <row r="8" spans="1:7" x14ac:dyDescent="0.25">
      <c r="A8" s="265" t="s">
        <v>432</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433</v>
      </c>
      <c r="B13" s="268">
        <f t="shared" ref="B13:C13" si="2">SUM(B5:B12)</f>
        <v>3832857.6</v>
      </c>
      <c r="C13" s="268">
        <f t="shared" si="2"/>
        <v>1329743.6000000001</v>
      </c>
      <c r="D13" s="268">
        <f>SUM(D5:D12)</f>
        <v>5162601.2</v>
      </c>
      <c r="E13" s="268">
        <f t="shared" ref="E13:G13" si="3">SUM(E5:E12)</f>
        <v>3283765.51</v>
      </c>
      <c r="F13" s="268">
        <f t="shared" si="3"/>
        <v>3283765.51</v>
      </c>
      <c r="G13" s="268">
        <f t="shared" si="3"/>
        <v>1878835.6900000002</v>
      </c>
    </row>
    <row r="16" spans="1:7" ht="55.35" customHeight="1" x14ac:dyDescent="0.25">
      <c r="A16" s="492" t="s">
        <v>689</v>
      </c>
      <c r="B16" s="493"/>
      <c r="C16" s="493"/>
      <c r="D16" s="493"/>
      <c r="E16" s="493"/>
      <c r="F16" s="493"/>
      <c r="G16" s="494"/>
    </row>
    <row r="17" spans="1:7" x14ac:dyDescent="0.25">
      <c r="A17" s="256"/>
      <c r="B17" s="257"/>
      <c r="C17" s="258"/>
      <c r="D17" s="259" t="s">
        <v>429</v>
      </c>
      <c r="E17" s="258"/>
      <c r="F17" s="260"/>
      <c r="G17" s="490" t="s">
        <v>430</v>
      </c>
    </row>
    <row r="18" spans="1:7" ht="22.5" x14ac:dyDescent="0.25">
      <c r="A18" s="261" t="s">
        <v>100</v>
      </c>
      <c r="B18" s="262" t="s">
        <v>343</v>
      </c>
      <c r="C18" s="262" t="s">
        <v>431</v>
      </c>
      <c r="D18" s="262" t="s">
        <v>405</v>
      </c>
      <c r="E18" s="262" t="s">
        <v>336</v>
      </c>
      <c r="F18" s="262" t="s">
        <v>349</v>
      </c>
      <c r="G18" s="491"/>
    </row>
    <row r="19" spans="1:7" x14ac:dyDescent="0.25">
      <c r="A19" s="269"/>
      <c r="B19" s="270"/>
      <c r="C19" s="270"/>
      <c r="D19" s="270"/>
      <c r="E19" s="270"/>
      <c r="F19" s="270"/>
      <c r="G19" s="270"/>
    </row>
    <row r="20" spans="1:7" x14ac:dyDescent="0.25">
      <c r="A20" s="271" t="s">
        <v>434</v>
      </c>
      <c r="B20" s="266">
        <v>0</v>
      </c>
      <c r="C20" s="266">
        <v>0</v>
      </c>
      <c r="D20" s="266">
        <f>B20+C20</f>
        <v>0</v>
      </c>
      <c r="E20" s="266">
        <v>0</v>
      </c>
      <c r="F20" s="266">
        <v>0</v>
      </c>
      <c r="G20" s="266">
        <f>D20-E20</f>
        <v>0</v>
      </c>
    </row>
    <row r="21" spans="1:7" x14ac:dyDescent="0.25">
      <c r="A21" s="271" t="s">
        <v>435</v>
      </c>
      <c r="B21" s="266">
        <v>0</v>
      </c>
      <c r="C21" s="266">
        <v>0</v>
      </c>
      <c r="D21" s="266">
        <f t="shared" ref="D21:D23" si="4">B21+C21</f>
        <v>0</v>
      </c>
      <c r="E21" s="266">
        <v>0</v>
      </c>
      <c r="F21" s="266">
        <v>0</v>
      </c>
      <c r="G21" s="266">
        <f t="shared" ref="G21:G23" si="5">D21-E21</f>
        <v>0</v>
      </c>
    </row>
    <row r="22" spans="1:7" x14ac:dyDescent="0.25">
      <c r="A22" s="271" t="s">
        <v>436</v>
      </c>
      <c r="B22" s="266">
        <v>0</v>
      </c>
      <c r="C22" s="266">
        <v>0</v>
      </c>
      <c r="D22" s="266">
        <f t="shared" si="4"/>
        <v>0</v>
      </c>
      <c r="E22" s="266">
        <v>0</v>
      </c>
      <c r="F22" s="266">
        <v>0</v>
      </c>
      <c r="G22" s="266">
        <f t="shared" si="5"/>
        <v>0</v>
      </c>
    </row>
    <row r="23" spans="1:7" x14ac:dyDescent="0.25">
      <c r="A23" s="271" t="s">
        <v>437</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433</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689</v>
      </c>
      <c r="B28" s="496"/>
      <c r="C28" s="496"/>
      <c r="D28" s="496"/>
      <c r="E28" s="496"/>
      <c r="F28" s="496"/>
      <c r="G28" s="497"/>
    </row>
    <row r="29" spans="1:7" x14ac:dyDescent="0.25">
      <c r="A29" s="256"/>
      <c r="B29" s="257"/>
      <c r="C29" s="258"/>
      <c r="D29" s="259" t="s">
        <v>429</v>
      </c>
      <c r="E29" s="258"/>
      <c r="F29" s="260"/>
      <c r="G29" s="490" t="s">
        <v>430</v>
      </c>
    </row>
    <row r="30" spans="1:7" ht="22.5" x14ac:dyDescent="0.25">
      <c r="A30" s="261" t="s">
        <v>100</v>
      </c>
      <c r="B30" s="262" t="s">
        <v>343</v>
      </c>
      <c r="C30" s="262" t="s">
        <v>431</v>
      </c>
      <c r="D30" s="262" t="s">
        <v>405</v>
      </c>
      <c r="E30" s="262" t="s">
        <v>336</v>
      </c>
      <c r="F30" s="262" t="s">
        <v>349</v>
      </c>
      <c r="G30" s="491"/>
    </row>
    <row r="31" spans="1:7" x14ac:dyDescent="0.25">
      <c r="A31" s="269"/>
      <c r="B31" s="270"/>
      <c r="C31" s="270"/>
      <c r="D31" s="270"/>
      <c r="E31" s="270"/>
      <c r="F31" s="270"/>
      <c r="G31" s="270"/>
    </row>
    <row r="32" spans="1:7" ht="30" x14ac:dyDescent="0.25">
      <c r="A32" s="272" t="s">
        <v>438</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439</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440</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441</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442</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443</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444</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445</v>
      </c>
      <c r="B46" s="266">
        <v>3832857.6</v>
      </c>
      <c r="C46" s="266">
        <v>1329743.6000000001</v>
      </c>
      <c r="D46" s="266">
        <f t="shared" ref="D46" si="11">B46+C46</f>
        <v>5162601.2</v>
      </c>
      <c r="E46" s="266">
        <v>3283765.51</v>
      </c>
      <c r="F46" s="266">
        <v>3283765.51</v>
      </c>
      <c r="G46" s="266">
        <f t="shared" ref="G46" si="12">D46-E46</f>
        <v>1878835.6900000004</v>
      </c>
    </row>
    <row r="47" spans="1:7" x14ac:dyDescent="0.25">
      <c r="A47" s="272"/>
      <c r="B47" s="266"/>
      <c r="C47" s="266"/>
      <c r="D47" s="266"/>
      <c r="E47" s="266"/>
      <c r="F47" s="266"/>
      <c r="G47" s="266"/>
    </row>
    <row r="48" spans="1:7" x14ac:dyDescent="0.25">
      <c r="A48" s="267" t="s">
        <v>433</v>
      </c>
      <c r="B48" s="268">
        <f t="shared" ref="B48:G48" si="13">SUM(B32:B46)</f>
        <v>3832857.6</v>
      </c>
      <c r="C48" s="268">
        <f t="shared" si="13"/>
        <v>1329743.6000000001</v>
      </c>
      <c r="D48" s="268">
        <f t="shared" si="13"/>
        <v>5162601.2</v>
      </c>
      <c r="E48" s="268">
        <f t="shared" si="13"/>
        <v>3283765.51</v>
      </c>
      <c r="F48" s="268">
        <f t="shared" si="13"/>
        <v>3283765.51</v>
      </c>
      <c r="G48" s="268">
        <f t="shared" si="13"/>
        <v>1878835.6900000004</v>
      </c>
    </row>
    <row r="50" spans="1:1" x14ac:dyDescent="0.25">
      <c r="A50" s="255" t="s">
        <v>446</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sqref="A1:G1"/>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685</v>
      </c>
      <c r="B1" s="496"/>
      <c r="C1" s="496"/>
      <c r="D1" s="496"/>
      <c r="E1" s="496"/>
      <c r="F1" s="496"/>
      <c r="G1" s="497"/>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9"/>
      <c r="B4" s="270"/>
      <c r="C4" s="270"/>
      <c r="D4" s="270"/>
      <c r="E4" s="270"/>
      <c r="F4" s="270"/>
      <c r="G4" s="270"/>
    </row>
    <row r="5" spans="1:7" x14ac:dyDescent="0.25">
      <c r="A5" s="273" t="s">
        <v>447</v>
      </c>
      <c r="B5" s="266">
        <v>3832857.6</v>
      </c>
      <c r="C5" s="266">
        <v>1225523.6000000001</v>
      </c>
      <c r="D5" s="266">
        <f>B5+C5</f>
        <v>5058381.2</v>
      </c>
      <c r="E5" s="266">
        <v>3237217.61</v>
      </c>
      <c r="F5" s="266">
        <v>3237217.61</v>
      </c>
      <c r="G5" s="266">
        <f>D5-E5</f>
        <v>1821163.5900000003</v>
      </c>
    </row>
    <row r="6" spans="1:7" x14ac:dyDescent="0.25">
      <c r="A6" s="273"/>
      <c r="B6" s="266"/>
      <c r="C6" s="266"/>
      <c r="D6" s="266"/>
      <c r="E6" s="266"/>
      <c r="F6" s="266"/>
      <c r="G6" s="266"/>
    </row>
    <row r="7" spans="1:7" ht="9.9499999999999993" customHeight="1" x14ac:dyDescent="0.25">
      <c r="A7" s="273" t="s">
        <v>448</v>
      </c>
      <c r="B7" s="266">
        <v>0</v>
      </c>
      <c r="C7" s="266">
        <v>104220</v>
      </c>
      <c r="D7" s="266">
        <f>B7+C7</f>
        <v>104220</v>
      </c>
      <c r="E7" s="266">
        <v>46547.9</v>
      </c>
      <c r="F7" s="266">
        <v>46547.9</v>
      </c>
      <c r="G7" s="266">
        <f>D7-E7</f>
        <v>57672.1</v>
      </c>
    </row>
    <row r="8" spans="1:7" x14ac:dyDescent="0.25">
      <c r="A8" s="273"/>
      <c r="B8" s="266"/>
      <c r="C8" s="266"/>
      <c r="D8" s="266"/>
      <c r="E8" s="266"/>
      <c r="F8" s="266"/>
      <c r="G8" s="266"/>
    </row>
    <row r="9" spans="1:7" ht="24.95" customHeight="1" x14ac:dyDescent="0.25">
      <c r="A9" s="273" t="s">
        <v>449</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433</v>
      </c>
      <c r="B15" s="278">
        <f t="shared" ref="B15:G15" si="0">SUM(B5+B7+B9+B11+B13)</f>
        <v>3832857.6</v>
      </c>
      <c r="C15" s="278">
        <f t="shared" si="0"/>
        <v>1329743.6000000001</v>
      </c>
      <c r="D15" s="278">
        <f t="shared" si="0"/>
        <v>5162601.2</v>
      </c>
      <c r="E15" s="278">
        <f t="shared" si="0"/>
        <v>3283765.51</v>
      </c>
      <c r="F15" s="278">
        <f t="shared" si="0"/>
        <v>3283765.51</v>
      </c>
      <c r="G15" s="278">
        <f t="shared" si="0"/>
        <v>1878835.6900000004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sqref="A1:G1"/>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684</v>
      </c>
      <c r="B1" s="496"/>
      <c r="C1" s="496"/>
      <c r="D1" s="496"/>
      <c r="E1" s="496"/>
      <c r="F1" s="496"/>
      <c r="G1" s="497"/>
    </row>
    <row r="2" spans="1:8" x14ac:dyDescent="0.25">
      <c r="A2" s="256"/>
      <c r="B2" s="257"/>
      <c r="C2" s="258"/>
      <c r="D2" s="259" t="s">
        <v>429</v>
      </c>
      <c r="E2" s="258"/>
      <c r="F2" s="260"/>
      <c r="G2" s="490" t="s">
        <v>430</v>
      </c>
    </row>
    <row r="3" spans="1:8" ht="24.95" customHeight="1" x14ac:dyDescent="0.25">
      <c r="A3" s="261" t="s">
        <v>100</v>
      </c>
      <c r="B3" s="262" t="s">
        <v>343</v>
      </c>
      <c r="C3" s="262" t="s">
        <v>431</v>
      </c>
      <c r="D3" s="262" t="s">
        <v>405</v>
      </c>
      <c r="E3" s="262" t="s">
        <v>336</v>
      </c>
      <c r="F3" s="262" t="s">
        <v>349</v>
      </c>
      <c r="G3" s="491"/>
    </row>
    <row r="4" spans="1:8" x14ac:dyDescent="0.25">
      <c r="A4" s="279" t="s">
        <v>123</v>
      </c>
      <c r="B4" s="280">
        <f>SUM(B5:B11)</f>
        <v>2962874.53</v>
      </c>
      <c r="C4" s="280">
        <f>SUM(C5:C11)</f>
        <v>102157.6</v>
      </c>
      <c r="D4" s="280">
        <f>B4+C4</f>
        <v>3065032.13</v>
      </c>
      <c r="E4" s="280">
        <f>SUM(E5:E11)</f>
        <v>1654989.37</v>
      </c>
      <c r="F4" s="280">
        <f>SUM(F5:F11)</f>
        <v>1654989.37</v>
      </c>
      <c r="G4" s="280">
        <f>D4-E4</f>
        <v>1410042.7599999998</v>
      </c>
    </row>
    <row r="5" spans="1:8" x14ac:dyDescent="0.25">
      <c r="A5" s="281" t="s">
        <v>450</v>
      </c>
      <c r="B5" s="266">
        <v>1655448</v>
      </c>
      <c r="C5" s="266">
        <v>0</v>
      </c>
      <c r="D5" s="266">
        <f t="shared" ref="D5:D68" si="0">B5+C5</f>
        <v>1655448</v>
      </c>
      <c r="E5" s="266">
        <v>1079577.05</v>
      </c>
      <c r="F5" s="266">
        <v>1079577.05</v>
      </c>
      <c r="G5" s="266">
        <f t="shared" ref="G5:G68" si="1">D5-E5</f>
        <v>575870.94999999995</v>
      </c>
      <c r="H5" s="282">
        <v>1100</v>
      </c>
    </row>
    <row r="6" spans="1:8" x14ac:dyDescent="0.25">
      <c r="A6" s="281" t="s">
        <v>451</v>
      </c>
      <c r="B6" s="266">
        <v>647200.4</v>
      </c>
      <c r="C6" s="266">
        <v>102157.6</v>
      </c>
      <c r="D6" s="266">
        <f t="shared" si="0"/>
        <v>749358</v>
      </c>
      <c r="E6" s="266">
        <v>405180</v>
      </c>
      <c r="F6" s="266">
        <v>405180</v>
      </c>
      <c r="G6" s="266">
        <f t="shared" si="1"/>
        <v>344178</v>
      </c>
      <c r="H6" s="282">
        <v>1200</v>
      </c>
    </row>
    <row r="7" spans="1:8" x14ac:dyDescent="0.25">
      <c r="A7" s="281" t="s">
        <v>452</v>
      </c>
      <c r="B7" s="266">
        <v>306706.13</v>
      </c>
      <c r="C7" s="266">
        <v>0</v>
      </c>
      <c r="D7" s="266">
        <f t="shared" si="0"/>
        <v>306706.13</v>
      </c>
      <c r="E7" s="266">
        <v>46001.05</v>
      </c>
      <c r="F7" s="266">
        <v>46001.05</v>
      </c>
      <c r="G7" s="266">
        <f t="shared" si="1"/>
        <v>260705.08000000002</v>
      </c>
      <c r="H7" s="282">
        <v>1300</v>
      </c>
    </row>
    <row r="8" spans="1:8" x14ac:dyDescent="0.25">
      <c r="A8" s="281" t="s">
        <v>453</v>
      </c>
      <c r="B8" s="266">
        <v>0</v>
      </c>
      <c r="C8" s="266">
        <v>0</v>
      </c>
      <c r="D8" s="266">
        <f t="shared" si="0"/>
        <v>0</v>
      </c>
      <c r="E8" s="266">
        <v>0</v>
      </c>
      <c r="F8" s="266">
        <v>0</v>
      </c>
      <c r="G8" s="266">
        <f t="shared" si="1"/>
        <v>0</v>
      </c>
      <c r="H8" s="282">
        <v>1400</v>
      </c>
    </row>
    <row r="9" spans="1:8" x14ac:dyDescent="0.25">
      <c r="A9" s="281" t="s">
        <v>454</v>
      </c>
      <c r="B9" s="266">
        <v>353520</v>
      </c>
      <c r="C9" s="266">
        <v>0</v>
      </c>
      <c r="D9" s="266">
        <f t="shared" si="0"/>
        <v>353520</v>
      </c>
      <c r="E9" s="266">
        <v>124231.27</v>
      </c>
      <c r="F9" s="266">
        <v>124231.27</v>
      </c>
      <c r="G9" s="266">
        <f t="shared" si="1"/>
        <v>229288.72999999998</v>
      </c>
      <c r="H9" s="282">
        <v>1500</v>
      </c>
    </row>
    <row r="10" spans="1:8" x14ac:dyDescent="0.25">
      <c r="A10" s="281" t="s">
        <v>455</v>
      </c>
      <c r="B10" s="266">
        <v>0</v>
      </c>
      <c r="C10" s="266">
        <v>0</v>
      </c>
      <c r="D10" s="266">
        <f t="shared" si="0"/>
        <v>0</v>
      </c>
      <c r="E10" s="266">
        <v>0</v>
      </c>
      <c r="F10" s="266">
        <v>0</v>
      </c>
      <c r="G10" s="266">
        <f t="shared" si="1"/>
        <v>0</v>
      </c>
      <c r="H10" s="282">
        <v>1600</v>
      </c>
    </row>
    <row r="11" spans="1:8" x14ac:dyDescent="0.25">
      <c r="A11" s="281" t="s">
        <v>456</v>
      </c>
      <c r="B11" s="266">
        <v>0</v>
      </c>
      <c r="C11" s="266">
        <v>0</v>
      </c>
      <c r="D11" s="266">
        <f t="shared" si="0"/>
        <v>0</v>
      </c>
      <c r="E11" s="266">
        <v>0</v>
      </c>
      <c r="F11" s="266">
        <v>0</v>
      </c>
      <c r="G11" s="266">
        <f t="shared" si="1"/>
        <v>0</v>
      </c>
      <c r="H11" s="282">
        <v>1700</v>
      </c>
    </row>
    <row r="12" spans="1:8" x14ac:dyDescent="0.25">
      <c r="A12" s="279" t="s">
        <v>124</v>
      </c>
      <c r="B12" s="283">
        <f>SUM(B13:B21)</f>
        <v>250000</v>
      </c>
      <c r="C12" s="283">
        <f>SUM(C13:C21)</f>
        <v>-17000</v>
      </c>
      <c r="D12" s="283">
        <f t="shared" si="0"/>
        <v>233000</v>
      </c>
      <c r="E12" s="283">
        <f>SUM(E13:E21)</f>
        <v>143455.85</v>
      </c>
      <c r="F12" s="283">
        <f>SUM(F13:F21)</f>
        <v>143455.85</v>
      </c>
      <c r="G12" s="283">
        <f t="shared" si="1"/>
        <v>89544.15</v>
      </c>
      <c r="H12" s="284">
        <v>0</v>
      </c>
    </row>
    <row r="13" spans="1:8" x14ac:dyDescent="0.25">
      <c r="A13" s="281" t="s">
        <v>457</v>
      </c>
      <c r="B13" s="266">
        <v>70000</v>
      </c>
      <c r="C13" s="266">
        <v>8000</v>
      </c>
      <c r="D13" s="266">
        <f t="shared" si="0"/>
        <v>78000</v>
      </c>
      <c r="E13" s="266">
        <v>62050.53</v>
      </c>
      <c r="F13" s="266">
        <v>62050.53</v>
      </c>
      <c r="G13" s="266">
        <f t="shared" si="1"/>
        <v>15949.470000000001</v>
      </c>
      <c r="H13" s="282">
        <v>2100</v>
      </c>
    </row>
    <row r="14" spans="1:8" x14ac:dyDescent="0.25">
      <c r="A14" s="281" t="s">
        <v>458</v>
      </c>
      <c r="B14" s="266">
        <v>50000</v>
      </c>
      <c r="C14" s="266">
        <v>0</v>
      </c>
      <c r="D14" s="266">
        <f t="shared" si="0"/>
        <v>50000</v>
      </c>
      <c r="E14" s="266">
        <v>9257.7000000000007</v>
      </c>
      <c r="F14" s="266">
        <v>9257.7000000000007</v>
      </c>
      <c r="G14" s="266">
        <f t="shared" si="1"/>
        <v>40742.300000000003</v>
      </c>
      <c r="H14" s="282">
        <v>2200</v>
      </c>
    </row>
    <row r="15" spans="1:8" x14ac:dyDescent="0.25">
      <c r="A15" s="281" t="s">
        <v>459</v>
      </c>
      <c r="B15" s="266">
        <v>0</v>
      </c>
      <c r="C15" s="266">
        <v>0</v>
      </c>
      <c r="D15" s="266">
        <f t="shared" si="0"/>
        <v>0</v>
      </c>
      <c r="E15" s="266">
        <v>0</v>
      </c>
      <c r="F15" s="266">
        <v>0</v>
      </c>
      <c r="G15" s="266">
        <f t="shared" si="1"/>
        <v>0</v>
      </c>
      <c r="H15" s="282">
        <v>2300</v>
      </c>
    </row>
    <row r="16" spans="1:8" x14ac:dyDescent="0.25">
      <c r="A16" s="281" t="s">
        <v>460</v>
      </c>
      <c r="B16" s="266">
        <v>0</v>
      </c>
      <c r="C16" s="266">
        <v>0</v>
      </c>
      <c r="D16" s="266">
        <f t="shared" si="0"/>
        <v>0</v>
      </c>
      <c r="E16" s="266">
        <v>0</v>
      </c>
      <c r="F16" s="266">
        <v>0</v>
      </c>
      <c r="G16" s="266">
        <f t="shared" si="1"/>
        <v>0</v>
      </c>
      <c r="H16" s="282">
        <v>2400</v>
      </c>
    </row>
    <row r="17" spans="1:8" x14ac:dyDescent="0.25">
      <c r="A17" s="281" t="s">
        <v>461</v>
      </c>
      <c r="B17" s="266">
        <v>15000</v>
      </c>
      <c r="C17" s="266">
        <v>0</v>
      </c>
      <c r="D17" s="266">
        <f t="shared" si="0"/>
        <v>15000</v>
      </c>
      <c r="E17" s="266">
        <v>4098.8500000000004</v>
      </c>
      <c r="F17" s="266">
        <v>4098.8500000000004</v>
      </c>
      <c r="G17" s="266">
        <f t="shared" si="1"/>
        <v>10901.15</v>
      </c>
      <c r="H17" s="282">
        <v>2500</v>
      </c>
    </row>
    <row r="18" spans="1:8" x14ac:dyDescent="0.25">
      <c r="A18" s="281" t="s">
        <v>462</v>
      </c>
      <c r="B18" s="266">
        <v>85000</v>
      </c>
      <c r="C18" s="266">
        <v>-25000</v>
      </c>
      <c r="D18" s="266">
        <f t="shared" si="0"/>
        <v>60000</v>
      </c>
      <c r="E18" s="266">
        <v>43062.37</v>
      </c>
      <c r="F18" s="266">
        <v>43062.37</v>
      </c>
      <c r="G18" s="266">
        <f t="shared" si="1"/>
        <v>16937.629999999997</v>
      </c>
      <c r="H18" s="282">
        <v>2600</v>
      </c>
    </row>
    <row r="19" spans="1:8" x14ac:dyDescent="0.25">
      <c r="A19" s="281" t="s">
        <v>463</v>
      </c>
      <c r="B19" s="266">
        <v>25000</v>
      </c>
      <c r="C19" s="266">
        <v>0</v>
      </c>
      <c r="D19" s="266">
        <f t="shared" si="0"/>
        <v>25000</v>
      </c>
      <c r="E19" s="266">
        <v>24986.400000000001</v>
      </c>
      <c r="F19" s="266">
        <v>24986.400000000001</v>
      </c>
      <c r="G19" s="266">
        <f t="shared" si="1"/>
        <v>13.599999999998545</v>
      </c>
      <c r="H19" s="282">
        <v>2700</v>
      </c>
    </row>
    <row r="20" spans="1:8" x14ac:dyDescent="0.25">
      <c r="A20" s="281" t="s">
        <v>464</v>
      </c>
      <c r="B20" s="266">
        <v>0</v>
      </c>
      <c r="C20" s="266">
        <v>0</v>
      </c>
      <c r="D20" s="266">
        <f t="shared" si="0"/>
        <v>0</v>
      </c>
      <c r="E20" s="266">
        <v>0</v>
      </c>
      <c r="F20" s="266">
        <v>0</v>
      </c>
      <c r="G20" s="266">
        <f t="shared" si="1"/>
        <v>0</v>
      </c>
      <c r="H20" s="282">
        <v>2800</v>
      </c>
    </row>
    <row r="21" spans="1:8" x14ac:dyDescent="0.25">
      <c r="A21" s="281" t="s">
        <v>465</v>
      </c>
      <c r="B21" s="266">
        <v>5000</v>
      </c>
      <c r="C21" s="266">
        <v>0</v>
      </c>
      <c r="D21" s="266">
        <f t="shared" si="0"/>
        <v>5000</v>
      </c>
      <c r="E21" s="266">
        <v>0</v>
      </c>
      <c r="F21" s="266">
        <v>0</v>
      </c>
      <c r="G21" s="266">
        <f t="shared" si="1"/>
        <v>5000</v>
      </c>
      <c r="H21" s="282">
        <v>2900</v>
      </c>
    </row>
    <row r="22" spans="1:8" x14ac:dyDescent="0.25">
      <c r="A22" s="279" t="s">
        <v>125</v>
      </c>
      <c r="B22" s="283">
        <f>SUM(B23:B31)</f>
        <v>619983.07000000007</v>
      </c>
      <c r="C22" s="283">
        <f>SUM(C23:C31)</f>
        <v>1140366</v>
      </c>
      <c r="D22" s="283">
        <f t="shared" si="0"/>
        <v>1760349.07</v>
      </c>
      <c r="E22" s="283">
        <f>SUM(E23:E31)</f>
        <v>1438772.3900000001</v>
      </c>
      <c r="F22" s="283">
        <f>SUM(F23:F31)</f>
        <v>1438772.3900000001</v>
      </c>
      <c r="G22" s="283">
        <f t="shared" si="1"/>
        <v>321576.67999999993</v>
      </c>
      <c r="H22" s="284">
        <v>0</v>
      </c>
    </row>
    <row r="23" spans="1:8" x14ac:dyDescent="0.25">
      <c r="A23" s="281" t="s">
        <v>466</v>
      </c>
      <c r="B23" s="266">
        <v>40200</v>
      </c>
      <c r="C23" s="266">
        <v>29500</v>
      </c>
      <c r="D23" s="266">
        <f t="shared" si="0"/>
        <v>69700</v>
      </c>
      <c r="E23" s="266">
        <v>48366</v>
      </c>
      <c r="F23" s="266">
        <v>48366</v>
      </c>
      <c r="G23" s="266">
        <f t="shared" si="1"/>
        <v>21334</v>
      </c>
      <c r="H23" s="282">
        <v>3100</v>
      </c>
    </row>
    <row r="24" spans="1:8" x14ac:dyDescent="0.25">
      <c r="A24" s="281" t="s">
        <v>467</v>
      </c>
      <c r="B24" s="266">
        <v>0</v>
      </c>
      <c r="C24" s="266">
        <v>0</v>
      </c>
      <c r="D24" s="266">
        <f t="shared" si="0"/>
        <v>0</v>
      </c>
      <c r="E24" s="266">
        <v>0</v>
      </c>
      <c r="F24" s="266">
        <v>0</v>
      </c>
      <c r="G24" s="266">
        <f t="shared" si="1"/>
        <v>0</v>
      </c>
      <c r="H24" s="282">
        <v>3200</v>
      </c>
    </row>
    <row r="25" spans="1:8" x14ac:dyDescent="0.25">
      <c r="A25" s="281" t="s">
        <v>468</v>
      </c>
      <c r="B25" s="266">
        <v>0</v>
      </c>
      <c r="C25" s="266">
        <v>0</v>
      </c>
      <c r="D25" s="266">
        <f t="shared" si="0"/>
        <v>0</v>
      </c>
      <c r="E25" s="266">
        <v>0</v>
      </c>
      <c r="F25" s="266">
        <v>0</v>
      </c>
      <c r="G25" s="266">
        <f t="shared" si="1"/>
        <v>0</v>
      </c>
      <c r="H25" s="282">
        <v>3300</v>
      </c>
    </row>
    <row r="26" spans="1:8" x14ac:dyDescent="0.25">
      <c r="A26" s="281" t="s">
        <v>469</v>
      </c>
      <c r="B26" s="266">
        <v>31500</v>
      </c>
      <c r="C26" s="266">
        <v>5200</v>
      </c>
      <c r="D26" s="266">
        <f t="shared" si="0"/>
        <v>36700</v>
      </c>
      <c r="E26" s="266">
        <v>27445.47</v>
      </c>
      <c r="F26" s="266">
        <v>27445.47</v>
      </c>
      <c r="G26" s="266">
        <f t="shared" si="1"/>
        <v>9254.5299999999988</v>
      </c>
      <c r="H26" s="282">
        <v>3400</v>
      </c>
    </row>
    <row r="27" spans="1:8" x14ac:dyDescent="0.25">
      <c r="A27" s="281" t="s">
        <v>470</v>
      </c>
      <c r="B27" s="266">
        <v>125000</v>
      </c>
      <c r="C27" s="266">
        <v>112000</v>
      </c>
      <c r="D27" s="266">
        <f t="shared" si="0"/>
        <v>237000</v>
      </c>
      <c r="E27" s="266">
        <v>142165.20000000001</v>
      </c>
      <c r="F27" s="266">
        <v>142165.20000000001</v>
      </c>
      <c r="G27" s="266">
        <f t="shared" si="1"/>
        <v>94834.799999999988</v>
      </c>
      <c r="H27" s="282">
        <v>3500</v>
      </c>
    </row>
    <row r="28" spans="1:8" x14ac:dyDescent="0.25">
      <c r="A28" s="281" t="s">
        <v>471</v>
      </c>
      <c r="B28" s="266">
        <v>15000</v>
      </c>
      <c r="C28" s="266">
        <v>-5700</v>
      </c>
      <c r="D28" s="266">
        <f t="shared" si="0"/>
        <v>9300</v>
      </c>
      <c r="E28" s="266">
        <v>7203.6</v>
      </c>
      <c r="F28" s="266">
        <v>7203.6</v>
      </c>
      <c r="G28" s="266">
        <f t="shared" si="1"/>
        <v>2096.3999999999996</v>
      </c>
      <c r="H28" s="282">
        <v>3600</v>
      </c>
    </row>
    <row r="29" spans="1:8" x14ac:dyDescent="0.25">
      <c r="A29" s="281" t="s">
        <v>472</v>
      </c>
      <c r="B29" s="266">
        <v>10000</v>
      </c>
      <c r="C29" s="266">
        <v>0</v>
      </c>
      <c r="D29" s="266">
        <f t="shared" si="0"/>
        <v>10000</v>
      </c>
      <c r="E29" s="266">
        <v>1026</v>
      </c>
      <c r="F29" s="266">
        <v>1026</v>
      </c>
      <c r="G29" s="266">
        <f t="shared" si="1"/>
        <v>8974</v>
      </c>
      <c r="H29" s="282">
        <v>3700</v>
      </c>
    </row>
    <row r="30" spans="1:8" x14ac:dyDescent="0.25">
      <c r="A30" s="281" t="s">
        <v>473</v>
      </c>
      <c r="B30" s="266">
        <v>350283.07</v>
      </c>
      <c r="C30" s="266">
        <v>999366</v>
      </c>
      <c r="D30" s="266">
        <f t="shared" si="0"/>
        <v>1349649.07</v>
      </c>
      <c r="E30" s="266">
        <v>1175227.1200000001</v>
      </c>
      <c r="F30" s="266">
        <v>1175227.1200000001</v>
      </c>
      <c r="G30" s="266">
        <f t="shared" si="1"/>
        <v>174421.94999999995</v>
      </c>
      <c r="H30" s="282">
        <v>3800</v>
      </c>
    </row>
    <row r="31" spans="1:8" x14ac:dyDescent="0.25">
      <c r="A31" s="281" t="s">
        <v>474</v>
      </c>
      <c r="B31" s="266">
        <v>48000</v>
      </c>
      <c r="C31" s="266">
        <v>0</v>
      </c>
      <c r="D31" s="266">
        <f t="shared" si="0"/>
        <v>48000</v>
      </c>
      <c r="E31" s="266">
        <v>37339</v>
      </c>
      <c r="F31" s="266">
        <v>37339</v>
      </c>
      <c r="G31" s="266">
        <f t="shared" si="1"/>
        <v>10661</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475</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476</v>
      </c>
      <c r="B42" s="283">
        <f>SUM(B43:B51)</f>
        <v>0</v>
      </c>
      <c r="C42" s="283">
        <f>SUM(C43:C51)</f>
        <v>104220</v>
      </c>
      <c r="D42" s="283">
        <f t="shared" si="0"/>
        <v>104220</v>
      </c>
      <c r="E42" s="283">
        <f>SUM(E43:E51)</f>
        <v>46547.9</v>
      </c>
      <c r="F42" s="283">
        <f>SUM(F43:F51)</f>
        <v>46547.9</v>
      </c>
      <c r="G42" s="283">
        <f t="shared" si="1"/>
        <v>57672.1</v>
      </c>
      <c r="H42" s="284">
        <v>0</v>
      </c>
    </row>
    <row r="43" spans="1:8" x14ac:dyDescent="0.25">
      <c r="A43" s="285" t="s">
        <v>477</v>
      </c>
      <c r="B43" s="266">
        <v>0</v>
      </c>
      <c r="C43" s="266">
        <v>23820</v>
      </c>
      <c r="D43" s="266">
        <f t="shared" si="0"/>
        <v>23820</v>
      </c>
      <c r="E43" s="266">
        <v>21705.34</v>
      </c>
      <c r="F43" s="266">
        <v>21705.34</v>
      </c>
      <c r="G43" s="266">
        <f t="shared" si="1"/>
        <v>2114.66</v>
      </c>
      <c r="H43" s="282">
        <v>5100</v>
      </c>
    </row>
    <row r="44" spans="1:8" x14ac:dyDescent="0.25">
      <c r="A44" s="281" t="s">
        <v>478</v>
      </c>
      <c r="B44" s="266">
        <v>0</v>
      </c>
      <c r="C44" s="266">
        <v>80400</v>
      </c>
      <c r="D44" s="266">
        <f t="shared" si="0"/>
        <v>80400</v>
      </c>
      <c r="E44" s="266">
        <v>24842.560000000001</v>
      </c>
      <c r="F44" s="266">
        <v>24842.560000000001</v>
      </c>
      <c r="G44" s="266">
        <f t="shared" si="1"/>
        <v>55557.440000000002</v>
      </c>
      <c r="H44" s="282">
        <v>5200</v>
      </c>
    </row>
    <row r="45" spans="1:8" x14ac:dyDescent="0.25">
      <c r="A45" s="281" t="s">
        <v>479</v>
      </c>
      <c r="B45" s="266">
        <v>0</v>
      </c>
      <c r="C45" s="266">
        <v>0</v>
      </c>
      <c r="D45" s="266">
        <f t="shared" si="0"/>
        <v>0</v>
      </c>
      <c r="E45" s="266">
        <v>0</v>
      </c>
      <c r="F45" s="266">
        <v>0</v>
      </c>
      <c r="G45" s="266">
        <f t="shared" si="1"/>
        <v>0</v>
      </c>
      <c r="H45" s="282">
        <v>5300</v>
      </c>
    </row>
    <row r="46" spans="1:8" x14ac:dyDescent="0.25">
      <c r="A46" s="281" t="s">
        <v>480</v>
      </c>
      <c r="B46" s="266">
        <v>0</v>
      </c>
      <c r="C46" s="266">
        <v>0</v>
      </c>
      <c r="D46" s="266">
        <f t="shared" si="0"/>
        <v>0</v>
      </c>
      <c r="E46" s="266">
        <v>0</v>
      </c>
      <c r="F46" s="266">
        <v>0</v>
      </c>
      <c r="G46" s="266">
        <f t="shared" si="1"/>
        <v>0</v>
      </c>
      <c r="H46" s="282">
        <v>5400</v>
      </c>
    </row>
    <row r="47" spans="1:8" x14ac:dyDescent="0.25">
      <c r="A47" s="281" t="s">
        <v>481</v>
      </c>
      <c r="B47" s="266">
        <v>0</v>
      </c>
      <c r="C47" s="266">
        <v>0</v>
      </c>
      <c r="D47" s="266">
        <f t="shared" si="0"/>
        <v>0</v>
      </c>
      <c r="E47" s="266">
        <v>0</v>
      </c>
      <c r="F47" s="266">
        <v>0</v>
      </c>
      <c r="G47" s="266">
        <f t="shared" si="1"/>
        <v>0</v>
      </c>
      <c r="H47" s="282">
        <v>5500</v>
      </c>
    </row>
    <row r="48" spans="1:8" x14ac:dyDescent="0.25">
      <c r="A48" s="281" t="s">
        <v>482</v>
      </c>
      <c r="B48" s="266">
        <v>0</v>
      </c>
      <c r="C48" s="266">
        <v>0</v>
      </c>
      <c r="D48" s="266">
        <f t="shared" si="0"/>
        <v>0</v>
      </c>
      <c r="E48" s="266">
        <v>0</v>
      </c>
      <c r="F48" s="266">
        <v>0</v>
      </c>
      <c r="G48" s="266">
        <f t="shared" si="1"/>
        <v>0</v>
      </c>
      <c r="H48" s="282">
        <v>5600</v>
      </c>
    </row>
    <row r="49" spans="1:8" x14ac:dyDescent="0.25">
      <c r="A49" s="281" t="s">
        <v>483</v>
      </c>
      <c r="B49" s="266">
        <v>0</v>
      </c>
      <c r="C49" s="266">
        <v>0</v>
      </c>
      <c r="D49" s="266">
        <f t="shared" si="0"/>
        <v>0</v>
      </c>
      <c r="E49" s="266">
        <v>0</v>
      </c>
      <c r="F49" s="266">
        <v>0</v>
      </c>
      <c r="G49" s="266">
        <f t="shared" si="1"/>
        <v>0</v>
      </c>
      <c r="H49" s="282">
        <v>5700</v>
      </c>
    </row>
    <row r="50" spans="1:8" x14ac:dyDescent="0.25">
      <c r="A50" s="281" t="s">
        <v>484</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485</v>
      </c>
      <c r="B53" s="266">
        <v>0</v>
      </c>
      <c r="C53" s="266">
        <v>0</v>
      </c>
      <c r="D53" s="266">
        <f t="shared" si="0"/>
        <v>0</v>
      </c>
      <c r="E53" s="266">
        <v>0</v>
      </c>
      <c r="F53" s="266">
        <v>0</v>
      </c>
      <c r="G53" s="266">
        <f t="shared" si="1"/>
        <v>0</v>
      </c>
      <c r="H53" s="282">
        <v>6100</v>
      </c>
    </row>
    <row r="54" spans="1:8" x14ac:dyDescent="0.25">
      <c r="A54" s="281" t="s">
        <v>486</v>
      </c>
      <c r="B54" s="266">
        <v>0</v>
      </c>
      <c r="C54" s="266">
        <v>0</v>
      </c>
      <c r="D54" s="266">
        <f t="shared" si="0"/>
        <v>0</v>
      </c>
      <c r="E54" s="266">
        <v>0</v>
      </c>
      <c r="F54" s="266">
        <v>0</v>
      </c>
      <c r="G54" s="266">
        <f t="shared" si="1"/>
        <v>0</v>
      </c>
      <c r="H54" s="282">
        <v>6200</v>
      </c>
    </row>
    <row r="55" spans="1:8" x14ac:dyDescent="0.25">
      <c r="A55" s="281" t="s">
        <v>487</v>
      </c>
      <c r="B55" s="266">
        <v>0</v>
      </c>
      <c r="C55" s="266">
        <v>0</v>
      </c>
      <c r="D55" s="266">
        <f t="shared" si="0"/>
        <v>0</v>
      </c>
      <c r="E55" s="266">
        <v>0</v>
      </c>
      <c r="F55" s="266">
        <v>0</v>
      </c>
      <c r="G55" s="266">
        <f t="shared" si="1"/>
        <v>0</v>
      </c>
      <c r="H55" s="282">
        <v>6300</v>
      </c>
    </row>
    <row r="56" spans="1:8" x14ac:dyDescent="0.25">
      <c r="A56" s="279" t="s">
        <v>488</v>
      </c>
      <c r="B56" s="283">
        <f>SUM(B57:B63)</f>
        <v>0</v>
      </c>
      <c r="C56" s="283">
        <f>SUM(C57:C63)</f>
        <v>0</v>
      </c>
      <c r="D56" s="283">
        <f t="shared" si="0"/>
        <v>0</v>
      </c>
      <c r="E56" s="283">
        <f>SUM(E57:E63)</f>
        <v>0</v>
      </c>
      <c r="F56" s="283">
        <f>SUM(F57:F63)</f>
        <v>0</v>
      </c>
      <c r="G56" s="283">
        <f t="shared" si="1"/>
        <v>0</v>
      </c>
      <c r="H56" s="284">
        <v>0</v>
      </c>
    </row>
    <row r="57" spans="1:8" x14ac:dyDescent="0.25">
      <c r="A57" s="281" t="s">
        <v>489</v>
      </c>
      <c r="B57" s="266">
        <v>0</v>
      </c>
      <c r="C57" s="266">
        <v>0</v>
      </c>
      <c r="D57" s="266">
        <f t="shared" si="0"/>
        <v>0</v>
      </c>
      <c r="E57" s="266">
        <v>0</v>
      </c>
      <c r="F57" s="266">
        <v>0</v>
      </c>
      <c r="G57" s="266">
        <f t="shared" si="1"/>
        <v>0</v>
      </c>
      <c r="H57" s="282">
        <v>7100</v>
      </c>
    </row>
    <row r="58" spans="1:8" x14ac:dyDescent="0.25">
      <c r="A58" s="281" t="s">
        <v>490</v>
      </c>
      <c r="B58" s="266">
        <v>0</v>
      </c>
      <c r="C58" s="266">
        <v>0</v>
      </c>
      <c r="D58" s="266">
        <f t="shared" si="0"/>
        <v>0</v>
      </c>
      <c r="E58" s="266">
        <v>0</v>
      </c>
      <c r="F58" s="266">
        <v>0</v>
      </c>
      <c r="G58" s="266">
        <f t="shared" si="1"/>
        <v>0</v>
      </c>
      <c r="H58" s="282">
        <v>7200</v>
      </c>
    </row>
    <row r="59" spans="1:8" x14ac:dyDescent="0.25">
      <c r="A59" s="281" t="s">
        <v>491</v>
      </c>
      <c r="B59" s="266">
        <v>0</v>
      </c>
      <c r="C59" s="266">
        <v>0</v>
      </c>
      <c r="D59" s="266">
        <f t="shared" si="0"/>
        <v>0</v>
      </c>
      <c r="E59" s="266">
        <v>0</v>
      </c>
      <c r="F59" s="266">
        <v>0</v>
      </c>
      <c r="G59" s="266">
        <f t="shared" si="1"/>
        <v>0</v>
      </c>
      <c r="H59" s="282">
        <v>7300</v>
      </c>
    </row>
    <row r="60" spans="1:8" x14ac:dyDescent="0.25">
      <c r="A60" s="281" t="s">
        <v>492</v>
      </c>
      <c r="B60" s="266">
        <v>0</v>
      </c>
      <c r="C60" s="266">
        <v>0</v>
      </c>
      <c r="D60" s="266">
        <f t="shared" si="0"/>
        <v>0</v>
      </c>
      <c r="E60" s="266">
        <v>0</v>
      </c>
      <c r="F60" s="266">
        <v>0</v>
      </c>
      <c r="G60" s="266">
        <f t="shared" si="1"/>
        <v>0</v>
      </c>
      <c r="H60" s="282">
        <v>7400</v>
      </c>
    </row>
    <row r="61" spans="1:8" x14ac:dyDescent="0.25">
      <c r="A61" s="281" t="s">
        <v>493</v>
      </c>
      <c r="B61" s="266">
        <v>0</v>
      </c>
      <c r="C61" s="266">
        <v>0</v>
      </c>
      <c r="D61" s="266">
        <f t="shared" si="0"/>
        <v>0</v>
      </c>
      <c r="E61" s="266">
        <v>0</v>
      </c>
      <c r="F61" s="266">
        <v>0</v>
      </c>
      <c r="G61" s="266">
        <f t="shared" si="1"/>
        <v>0</v>
      </c>
      <c r="H61" s="282">
        <v>7500</v>
      </c>
    </row>
    <row r="62" spans="1:8" x14ac:dyDescent="0.25">
      <c r="A62" s="281" t="s">
        <v>494</v>
      </c>
      <c r="B62" s="266">
        <v>0</v>
      </c>
      <c r="C62" s="266">
        <v>0</v>
      </c>
      <c r="D62" s="266">
        <f t="shared" si="0"/>
        <v>0</v>
      </c>
      <c r="E62" s="266">
        <v>0</v>
      </c>
      <c r="F62" s="266">
        <v>0</v>
      </c>
      <c r="G62" s="266">
        <f t="shared" si="1"/>
        <v>0</v>
      </c>
      <c r="H62" s="282">
        <v>7600</v>
      </c>
    </row>
    <row r="63" spans="1:8" x14ac:dyDescent="0.25">
      <c r="A63" s="281" t="s">
        <v>495</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496</v>
      </c>
      <c r="B68" s="283">
        <f>SUM(B69:B75)</f>
        <v>0</v>
      </c>
      <c r="C68" s="283">
        <f>SUM(C69:C75)</f>
        <v>0</v>
      </c>
      <c r="D68" s="283">
        <f t="shared" si="0"/>
        <v>0</v>
      </c>
      <c r="E68" s="283">
        <f>SUM(E69:E75)</f>
        <v>0</v>
      </c>
      <c r="F68" s="283">
        <f>SUM(F69:F75)</f>
        <v>0</v>
      </c>
      <c r="G68" s="283">
        <f t="shared" si="1"/>
        <v>0</v>
      </c>
      <c r="H68" s="284">
        <v>0</v>
      </c>
    </row>
    <row r="69" spans="1:8" x14ac:dyDescent="0.25">
      <c r="A69" s="281" t="s">
        <v>497</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498</v>
      </c>
      <c r="B75" s="276">
        <v>0</v>
      </c>
      <c r="C75" s="276">
        <v>0</v>
      </c>
      <c r="D75" s="276">
        <f t="shared" si="2"/>
        <v>0</v>
      </c>
      <c r="E75" s="276">
        <v>0</v>
      </c>
      <c r="F75" s="276">
        <v>0</v>
      </c>
      <c r="G75" s="276">
        <f t="shared" si="3"/>
        <v>0</v>
      </c>
      <c r="H75" s="282">
        <v>9900</v>
      </c>
    </row>
    <row r="76" spans="1:8" x14ac:dyDescent="0.25">
      <c r="A76" s="277" t="s">
        <v>433</v>
      </c>
      <c r="B76" s="278">
        <f t="shared" ref="B76:G76" si="4">SUM(B4+B12+B22+B32+B42+B52+B56+B64+B68)</f>
        <v>3832857.5999999996</v>
      </c>
      <c r="C76" s="278">
        <f t="shared" si="4"/>
        <v>1329743.6000000001</v>
      </c>
      <c r="D76" s="278">
        <f t="shared" si="4"/>
        <v>5162601.2</v>
      </c>
      <c r="E76" s="278">
        <f t="shared" si="4"/>
        <v>3283765.5100000002</v>
      </c>
      <c r="F76" s="278">
        <f t="shared" si="4"/>
        <v>3283765.5100000002</v>
      </c>
      <c r="G76" s="278">
        <f t="shared" si="4"/>
        <v>1878835.6899999997</v>
      </c>
    </row>
    <row r="78" spans="1:8" x14ac:dyDescent="0.25">
      <c r="A78" s="25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sqref="A1:G1"/>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690</v>
      </c>
      <c r="B1" s="496"/>
      <c r="C1" s="496"/>
      <c r="D1" s="496"/>
      <c r="E1" s="496"/>
      <c r="F1" s="496"/>
      <c r="G1" s="497"/>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9"/>
      <c r="B4" s="270"/>
      <c r="C4" s="270"/>
      <c r="D4" s="270"/>
      <c r="E4" s="270"/>
      <c r="F4" s="270"/>
      <c r="G4" s="270"/>
    </row>
    <row r="5" spans="1:7" x14ac:dyDescent="0.25">
      <c r="A5" s="287" t="s">
        <v>499</v>
      </c>
      <c r="B5" s="283">
        <f t="shared" ref="B5:G5" si="0">SUM(B6:B13)</f>
        <v>0</v>
      </c>
      <c r="C5" s="283">
        <f t="shared" si="0"/>
        <v>0</v>
      </c>
      <c r="D5" s="283">
        <f t="shared" si="0"/>
        <v>0</v>
      </c>
      <c r="E5" s="283">
        <f t="shared" si="0"/>
        <v>0</v>
      </c>
      <c r="F5" s="283">
        <f t="shared" si="0"/>
        <v>0</v>
      </c>
      <c r="G5" s="283">
        <f t="shared" si="0"/>
        <v>0</v>
      </c>
    </row>
    <row r="6" spans="1:7" x14ac:dyDescent="0.25">
      <c r="A6" s="288" t="s">
        <v>500</v>
      </c>
      <c r="B6" s="266">
        <v>0</v>
      </c>
      <c r="C6" s="266">
        <v>0</v>
      </c>
      <c r="D6" s="266">
        <f>B6+C6</f>
        <v>0</v>
      </c>
      <c r="E6" s="266">
        <v>0</v>
      </c>
      <c r="F6" s="266">
        <v>0</v>
      </c>
      <c r="G6" s="266">
        <f>D6-E6</f>
        <v>0</v>
      </c>
    </row>
    <row r="7" spans="1:7" x14ac:dyDescent="0.25">
      <c r="A7" s="288" t="s">
        <v>501</v>
      </c>
      <c r="B7" s="266">
        <v>0</v>
      </c>
      <c r="C7" s="266">
        <v>0</v>
      </c>
      <c r="D7" s="266">
        <f t="shared" ref="D7:D13" si="1">B7+C7</f>
        <v>0</v>
      </c>
      <c r="E7" s="266">
        <v>0</v>
      </c>
      <c r="F7" s="266">
        <v>0</v>
      </c>
      <c r="G7" s="266">
        <f t="shared" ref="G7:G13" si="2">D7-E7</f>
        <v>0</v>
      </c>
    </row>
    <row r="8" spans="1:7" x14ac:dyDescent="0.25">
      <c r="A8" s="288" t="s">
        <v>502</v>
      </c>
      <c r="B8" s="266">
        <v>0</v>
      </c>
      <c r="C8" s="266">
        <v>0</v>
      </c>
      <c r="D8" s="266">
        <f t="shared" si="1"/>
        <v>0</v>
      </c>
      <c r="E8" s="266">
        <v>0</v>
      </c>
      <c r="F8" s="266">
        <v>0</v>
      </c>
      <c r="G8" s="266">
        <f t="shared" si="2"/>
        <v>0</v>
      </c>
    </row>
    <row r="9" spans="1:7" x14ac:dyDescent="0.25">
      <c r="A9" s="288" t="s">
        <v>503</v>
      </c>
      <c r="B9" s="266">
        <v>0</v>
      </c>
      <c r="C9" s="266">
        <v>0</v>
      </c>
      <c r="D9" s="266">
        <f t="shared" si="1"/>
        <v>0</v>
      </c>
      <c r="E9" s="266">
        <v>0</v>
      </c>
      <c r="F9" s="266">
        <v>0</v>
      </c>
      <c r="G9" s="266">
        <f t="shared" si="2"/>
        <v>0</v>
      </c>
    </row>
    <row r="10" spans="1:7" x14ac:dyDescent="0.25">
      <c r="A10" s="288" t="s">
        <v>504</v>
      </c>
      <c r="B10" s="266">
        <v>0</v>
      </c>
      <c r="C10" s="266">
        <v>0</v>
      </c>
      <c r="D10" s="266">
        <f t="shared" si="1"/>
        <v>0</v>
      </c>
      <c r="E10" s="266">
        <v>0</v>
      </c>
      <c r="F10" s="266">
        <v>0</v>
      </c>
      <c r="G10" s="266">
        <f t="shared" si="2"/>
        <v>0</v>
      </c>
    </row>
    <row r="11" spans="1:7" x14ac:dyDescent="0.25">
      <c r="A11" s="288" t="s">
        <v>505</v>
      </c>
      <c r="B11" s="266">
        <v>0</v>
      </c>
      <c r="C11" s="266">
        <v>0</v>
      </c>
      <c r="D11" s="266">
        <f t="shared" si="1"/>
        <v>0</v>
      </c>
      <c r="E11" s="266">
        <v>0</v>
      </c>
      <c r="F11" s="266">
        <v>0</v>
      </c>
      <c r="G11" s="266">
        <f t="shared" si="2"/>
        <v>0</v>
      </c>
    </row>
    <row r="12" spans="1:7" x14ac:dyDescent="0.25">
      <c r="A12" s="288" t="s">
        <v>506</v>
      </c>
      <c r="B12" s="266">
        <v>0</v>
      </c>
      <c r="C12" s="266">
        <v>0</v>
      </c>
      <c r="D12" s="266">
        <f t="shared" si="1"/>
        <v>0</v>
      </c>
      <c r="E12" s="266">
        <v>0</v>
      </c>
      <c r="F12" s="266">
        <v>0</v>
      </c>
      <c r="G12" s="266">
        <f t="shared" si="2"/>
        <v>0</v>
      </c>
    </row>
    <row r="13" spans="1:7" x14ac:dyDescent="0.25">
      <c r="A13" s="288" t="s">
        <v>474</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507</v>
      </c>
      <c r="B15" s="283">
        <f t="shared" ref="B15:G15" si="3">SUM(B16:B22)</f>
        <v>3832857.6</v>
      </c>
      <c r="C15" s="283">
        <f t="shared" si="3"/>
        <v>1329743.6000000001</v>
      </c>
      <c r="D15" s="283">
        <f t="shared" si="3"/>
        <v>5162601.2</v>
      </c>
      <c r="E15" s="283">
        <f t="shared" si="3"/>
        <v>3283765.51</v>
      </c>
      <c r="F15" s="283">
        <f t="shared" si="3"/>
        <v>3283765.51</v>
      </c>
      <c r="G15" s="283">
        <f t="shared" si="3"/>
        <v>1878835.6900000004</v>
      </c>
    </row>
    <row r="16" spans="1:7" x14ac:dyDescent="0.25">
      <c r="A16" s="288" t="s">
        <v>508</v>
      </c>
      <c r="B16" s="266">
        <v>0</v>
      </c>
      <c r="C16" s="266">
        <v>0</v>
      </c>
      <c r="D16" s="266">
        <f>B16+C16</f>
        <v>0</v>
      </c>
      <c r="E16" s="266">
        <v>0</v>
      </c>
      <c r="F16" s="266">
        <v>0</v>
      </c>
      <c r="G16" s="266">
        <f t="shared" ref="G16:G22" si="4">D16-E16</f>
        <v>0</v>
      </c>
    </row>
    <row r="17" spans="1:7" x14ac:dyDescent="0.25">
      <c r="A17" s="288" t="s">
        <v>509</v>
      </c>
      <c r="B17" s="266">
        <v>0</v>
      </c>
      <c r="C17" s="266">
        <v>0</v>
      </c>
      <c r="D17" s="266">
        <f t="shared" ref="D17:D22" si="5">B17+C17</f>
        <v>0</v>
      </c>
      <c r="E17" s="266">
        <v>0</v>
      </c>
      <c r="F17" s="266">
        <v>0</v>
      </c>
      <c r="G17" s="266">
        <f t="shared" si="4"/>
        <v>0</v>
      </c>
    </row>
    <row r="18" spans="1:7" ht="9.9499999999999993" customHeight="1" x14ac:dyDescent="0.25">
      <c r="A18" s="288" t="s">
        <v>510</v>
      </c>
      <c r="B18" s="266">
        <v>0</v>
      </c>
      <c r="C18" s="266">
        <v>0</v>
      </c>
      <c r="D18" s="266">
        <f t="shared" si="5"/>
        <v>0</v>
      </c>
      <c r="E18" s="266">
        <v>0</v>
      </c>
      <c r="F18" s="266">
        <v>0</v>
      </c>
      <c r="G18" s="266">
        <f t="shared" si="4"/>
        <v>0</v>
      </c>
    </row>
    <row r="19" spans="1:7" x14ac:dyDescent="0.25">
      <c r="A19" s="288" t="s">
        <v>511</v>
      </c>
      <c r="B19" s="266">
        <v>3832857.6</v>
      </c>
      <c r="C19" s="266">
        <v>1329743.6000000001</v>
      </c>
      <c r="D19" s="266">
        <f t="shared" si="5"/>
        <v>5162601.2</v>
      </c>
      <c r="E19" s="266">
        <v>3283765.51</v>
      </c>
      <c r="F19" s="266">
        <v>3283765.51</v>
      </c>
      <c r="G19" s="266">
        <f t="shared" si="4"/>
        <v>1878835.6900000004</v>
      </c>
    </row>
    <row r="20" spans="1:7" x14ac:dyDescent="0.25">
      <c r="A20" s="288" t="s">
        <v>512</v>
      </c>
      <c r="B20" s="266">
        <v>0</v>
      </c>
      <c r="C20" s="266">
        <v>0</v>
      </c>
      <c r="D20" s="266">
        <f t="shared" si="5"/>
        <v>0</v>
      </c>
      <c r="E20" s="266">
        <v>0</v>
      </c>
      <c r="F20" s="266">
        <v>0</v>
      </c>
      <c r="G20" s="266">
        <f t="shared" si="4"/>
        <v>0</v>
      </c>
    </row>
    <row r="21" spans="1:7" x14ac:dyDescent="0.25">
      <c r="A21" s="288" t="s">
        <v>513</v>
      </c>
      <c r="B21" s="266">
        <v>0</v>
      </c>
      <c r="C21" s="266">
        <v>0</v>
      </c>
      <c r="D21" s="266">
        <f t="shared" si="5"/>
        <v>0</v>
      </c>
      <c r="E21" s="266">
        <v>0</v>
      </c>
      <c r="F21" s="266">
        <v>0</v>
      </c>
      <c r="G21" s="266">
        <f t="shared" si="4"/>
        <v>0</v>
      </c>
    </row>
    <row r="22" spans="1:7" x14ac:dyDescent="0.25">
      <c r="A22" s="288" t="s">
        <v>514</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515</v>
      </c>
      <c r="B24" s="283">
        <f t="shared" ref="B24:G24" si="6">SUM(B25:B33)</f>
        <v>0</v>
      </c>
      <c r="C24" s="283">
        <f t="shared" si="6"/>
        <v>0</v>
      </c>
      <c r="D24" s="283">
        <f t="shared" si="6"/>
        <v>0</v>
      </c>
      <c r="E24" s="283">
        <f t="shared" si="6"/>
        <v>0</v>
      </c>
      <c r="F24" s="283">
        <f t="shared" si="6"/>
        <v>0</v>
      </c>
      <c r="G24" s="283">
        <f t="shared" si="6"/>
        <v>0</v>
      </c>
    </row>
    <row r="25" spans="1:7" x14ac:dyDescent="0.25">
      <c r="A25" s="288" t="s">
        <v>516</v>
      </c>
      <c r="B25" s="266">
        <v>0</v>
      </c>
      <c r="C25" s="266">
        <v>0</v>
      </c>
      <c r="D25" s="266">
        <f>B25+C25</f>
        <v>0</v>
      </c>
      <c r="E25" s="266">
        <v>0</v>
      </c>
      <c r="F25" s="266">
        <v>0</v>
      </c>
      <c r="G25" s="266">
        <f t="shared" ref="G25:G33" si="7">D25-E25</f>
        <v>0</v>
      </c>
    </row>
    <row r="26" spans="1:7" x14ac:dyDescent="0.25">
      <c r="A26" s="288" t="s">
        <v>517</v>
      </c>
      <c r="B26" s="266">
        <v>0</v>
      </c>
      <c r="C26" s="266">
        <v>0</v>
      </c>
      <c r="D26" s="266">
        <f t="shared" ref="D26:D33" si="8">B26+C26</f>
        <v>0</v>
      </c>
      <c r="E26" s="266">
        <v>0</v>
      </c>
      <c r="F26" s="266">
        <v>0</v>
      </c>
      <c r="G26" s="266">
        <f t="shared" si="7"/>
        <v>0</v>
      </c>
    </row>
    <row r="27" spans="1:7" ht="9.9499999999999993" customHeight="1" x14ac:dyDescent="0.25">
      <c r="A27" s="288" t="s">
        <v>518</v>
      </c>
      <c r="B27" s="266">
        <v>0</v>
      </c>
      <c r="C27" s="266">
        <v>0</v>
      </c>
      <c r="D27" s="266">
        <f t="shared" si="8"/>
        <v>0</v>
      </c>
      <c r="E27" s="266">
        <v>0</v>
      </c>
      <c r="F27" s="266">
        <v>0</v>
      </c>
      <c r="G27" s="266">
        <f t="shared" si="7"/>
        <v>0</v>
      </c>
    </row>
    <row r="28" spans="1:7" x14ac:dyDescent="0.25">
      <c r="A28" s="288" t="s">
        <v>519</v>
      </c>
      <c r="B28" s="266">
        <v>0</v>
      </c>
      <c r="C28" s="266">
        <v>0</v>
      </c>
      <c r="D28" s="266">
        <f t="shared" si="8"/>
        <v>0</v>
      </c>
      <c r="E28" s="266">
        <v>0</v>
      </c>
      <c r="F28" s="266">
        <v>0</v>
      </c>
      <c r="G28" s="266">
        <f t="shared" si="7"/>
        <v>0</v>
      </c>
    </row>
    <row r="29" spans="1:7" x14ac:dyDescent="0.25">
      <c r="A29" s="288" t="s">
        <v>520</v>
      </c>
      <c r="B29" s="266">
        <v>0</v>
      </c>
      <c r="C29" s="266">
        <v>0</v>
      </c>
      <c r="D29" s="266">
        <f t="shared" si="8"/>
        <v>0</v>
      </c>
      <c r="E29" s="266">
        <v>0</v>
      </c>
      <c r="F29" s="266">
        <v>0</v>
      </c>
      <c r="G29" s="266">
        <f t="shared" si="7"/>
        <v>0</v>
      </c>
    </row>
    <row r="30" spans="1:7" x14ac:dyDescent="0.25">
      <c r="A30" s="288" t="s">
        <v>521</v>
      </c>
      <c r="B30" s="266">
        <v>0</v>
      </c>
      <c r="C30" s="266">
        <v>0</v>
      </c>
      <c r="D30" s="266">
        <f t="shared" si="8"/>
        <v>0</v>
      </c>
      <c r="E30" s="266">
        <v>0</v>
      </c>
      <c r="F30" s="266">
        <v>0</v>
      </c>
      <c r="G30" s="266">
        <f t="shared" si="7"/>
        <v>0</v>
      </c>
    </row>
    <row r="31" spans="1:7" x14ac:dyDescent="0.25">
      <c r="A31" s="288" t="s">
        <v>522</v>
      </c>
      <c r="B31" s="266">
        <v>0</v>
      </c>
      <c r="C31" s="266">
        <v>0</v>
      </c>
      <c r="D31" s="266">
        <f t="shared" si="8"/>
        <v>0</v>
      </c>
      <c r="E31" s="266">
        <v>0</v>
      </c>
      <c r="F31" s="266">
        <v>0</v>
      </c>
      <c r="G31" s="266">
        <f t="shared" si="7"/>
        <v>0</v>
      </c>
    </row>
    <row r="32" spans="1:7" x14ac:dyDescent="0.25">
      <c r="A32" s="288" t="s">
        <v>523</v>
      </c>
      <c r="B32" s="266">
        <v>0</v>
      </c>
      <c r="C32" s="266">
        <v>0</v>
      </c>
      <c r="D32" s="266">
        <f t="shared" si="8"/>
        <v>0</v>
      </c>
      <c r="E32" s="266">
        <v>0</v>
      </c>
      <c r="F32" s="266">
        <v>0</v>
      </c>
      <c r="G32" s="266">
        <f t="shared" si="7"/>
        <v>0</v>
      </c>
    </row>
    <row r="33" spans="1:7" x14ac:dyDescent="0.25">
      <c r="A33" s="288" t="s">
        <v>524</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525</v>
      </c>
      <c r="B35" s="283">
        <f t="shared" ref="B35:G35" si="9">SUM(B36:B39)</f>
        <v>0</v>
      </c>
      <c r="C35" s="283">
        <f t="shared" si="9"/>
        <v>0</v>
      </c>
      <c r="D35" s="283">
        <f t="shared" si="9"/>
        <v>0</v>
      </c>
      <c r="E35" s="283">
        <f t="shared" si="9"/>
        <v>0</v>
      </c>
      <c r="F35" s="283">
        <f t="shared" si="9"/>
        <v>0</v>
      </c>
      <c r="G35" s="283">
        <f t="shared" si="9"/>
        <v>0</v>
      </c>
    </row>
    <row r="36" spans="1:7" x14ac:dyDescent="0.25">
      <c r="A36" s="288" t="s">
        <v>526</v>
      </c>
      <c r="B36" s="266">
        <v>0</v>
      </c>
      <c r="C36" s="266">
        <v>0</v>
      </c>
      <c r="D36" s="266">
        <f>B36+C36</f>
        <v>0</v>
      </c>
      <c r="E36" s="266">
        <v>0</v>
      </c>
      <c r="F36" s="266">
        <v>0</v>
      </c>
      <c r="G36" s="266">
        <f t="shared" ref="G36:G39" si="10">D36-E36</f>
        <v>0</v>
      </c>
    </row>
    <row r="37" spans="1:7" ht="11.25" customHeight="1" x14ac:dyDescent="0.25">
      <c r="A37" s="288" t="s">
        <v>527</v>
      </c>
      <c r="B37" s="266">
        <v>0</v>
      </c>
      <c r="C37" s="266">
        <v>0</v>
      </c>
      <c r="D37" s="266">
        <f t="shared" ref="D37:D39" si="11">B37+C37</f>
        <v>0</v>
      </c>
      <c r="E37" s="266">
        <v>0</v>
      </c>
      <c r="F37" s="266">
        <v>0</v>
      </c>
      <c r="G37" s="266">
        <f t="shared" si="10"/>
        <v>0</v>
      </c>
    </row>
    <row r="38" spans="1:7" ht="14.1" customHeight="1" x14ac:dyDescent="0.25">
      <c r="A38" s="288" t="s">
        <v>528</v>
      </c>
      <c r="B38" s="266">
        <v>0</v>
      </c>
      <c r="C38" s="266">
        <v>0</v>
      </c>
      <c r="D38" s="266">
        <f t="shared" si="11"/>
        <v>0</v>
      </c>
      <c r="E38" s="266">
        <v>0</v>
      </c>
      <c r="F38" s="266">
        <v>0</v>
      </c>
      <c r="G38" s="266">
        <f t="shared" si="10"/>
        <v>0</v>
      </c>
    </row>
    <row r="39" spans="1:7" x14ac:dyDescent="0.25">
      <c r="A39" s="288" t="s">
        <v>529</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433</v>
      </c>
      <c r="B41" s="268">
        <f t="shared" ref="B41:G41" si="12">SUM(B35+B24+B15+B5)</f>
        <v>3832857.6</v>
      </c>
      <c r="C41" s="268">
        <f t="shared" si="12"/>
        <v>1329743.6000000001</v>
      </c>
      <c r="D41" s="268">
        <f t="shared" si="12"/>
        <v>5162601.2</v>
      </c>
      <c r="E41" s="268">
        <f t="shared" si="12"/>
        <v>3283765.51</v>
      </c>
      <c r="F41" s="268">
        <f t="shared" si="12"/>
        <v>3283765.51</v>
      </c>
      <c r="G41" s="268">
        <f t="shared" si="12"/>
        <v>1878835.6900000004</v>
      </c>
    </row>
    <row r="43" spans="1:7" x14ac:dyDescent="0.25">
      <c r="A43" s="25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Normal="100" workbookViewId="0">
      <selection activeCell="B5" sqref="B5"/>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530</v>
      </c>
      <c r="B1" s="499"/>
      <c r="C1" s="499"/>
      <c r="D1" s="500"/>
    </row>
    <row r="2" spans="1:4" ht="24.95" customHeight="1" x14ac:dyDescent="0.25">
      <c r="A2" s="289" t="s">
        <v>531</v>
      </c>
      <c r="B2" s="290" t="s">
        <v>532</v>
      </c>
      <c r="C2" s="290" t="s">
        <v>371</v>
      </c>
      <c r="D2" s="291" t="s">
        <v>232</v>
      </c>
    </row>
    <row r="3" spans="1:4" ht="15" customHeight="1" x14ac:dyDescent="0.25">
      <c r="A3" s="501" t="s">
        <v>533</v>
      </c>
      <c r="B3" s="502"/>
      <c r="C3" s="502"/>
      <c r="D3" s="503"/>
    </row>
    <row r="4" spans="1:4" x14ac:dyDescent="0.25">
      <c r="A4" s="292" t="s">
        <v>534</v>
      </c>
      <c r="B4" s="293"/>
      <c r="C4" s="293"/>
      <c r="D4" s="293">
        <f>+B4-C4</f>
        <v>0</v>
      </c>
    </row>
    <row r="5" spans="1:4" x14ac:dyDescent="0.25">
      <c r="A5" s="292"/>
      <c r="B5" s="293"/>
      <c r="C5" s="293"/>
      <c r="D5" s="293">
        <f t="shared" ref="D5:D11"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c r="B11" s="293"/>
      <c r="C11" s="293"/>
      <c r="D11" s="293">
        <f t="shared" si="0"/>
        <v>0</v>
      </c>
    </row>
    <row r="12" spans="1:4" x14ac:dyDescent="0.25">
      <c r="A12" s="292" t="s">
        <v>535</v>
      </c>
      <c r="B12" s="295">
        <f>SUM(B4:B11)</f>
        <v>0</v>
      </c>
      <c r="C12" s="295">
        <f>SUM(C4:C11)</f>
        <v>0</v>
      </c>
      <c r="D12" s="295">
        <f>SUM(D4:D11)</f>
        <v>0</v>
      </c>
    </row>
    <row r="13" spans="1:4" x14ac:dyDescent="0.25">
      <c r="A13" s="297"/>
      <c r="B13" s="298"/>
      <c r="C13" s="298"/>
      <c r="D13" s="298"/>
    </row>
    <row r="14" spans="1:4" ht="15" customHeight="1" x14ac:dyDescent="0.25">
      <c r="A14" s="504" t="s">
        <v>536</v>
      </c>
      <c r="B14" s="505"/>
      <c r="C14" s="505"/>
      <c r="D14" s="506"/>
    </row>
    <row r="15" spans="1:4" x14ac:dyDescent="0.25">
      <c r="A15" s="292" t="s">
        <v>537</v>
      </c>
      <c r="B15" s="293"/>
      <c r="C15" s="293"/>
      <c r="D15" s="293">
        <f>+B15-C15</f>
        <v>0</v>
      </c>
    </row>
    <row r="16" spans="1:4" x14ac:dyDescent="0.25">
      <c r="A16" s="292"/>
      <c r="B16" s="293"/>
      <c r="C16" s="293"/>
      <c r="D16" s="293">
        <f t="shared" ref="D16:D24" si="1">+B16-C16</f>
        <v>0</v>
      </c>
    </row>
    <row r="17" spans="1:4" x14ac:dyDescent="0.25">
      <c r="A17" s="292"/>
      <c r="B17" s="293"/>
      <c r="C17" s="293"/>
      <c r="D17" s="293">
        <f t="shared" si="1"/>
        <v>0</v>
      </c>
    </row>
    <row r="18" spans="1:4" x14ac:dyDescent="0.25">
      <c r="A18" s="292"/>
      <c r="B18" s="293"/>
      <c r="C18" s="293"/>
      <c r="D18" s="293">
        <f t="shared" si="1"/>
        <v>0</v>
      </c>
    </row>
    <row r="19" spans="1:4" x14ac:dyDescent="0.25">
      <c r="A19" s="294"/>
      <c r="B19" s="295"/>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c r="B24" s="293"/>
      <c r="C24" s="293"/>
      <c r="D24" s="293">
        <f t="shared" si="1"/>
        <v>0</v>
      </c>
    </row>
    <row r="25" spans="1:4" x14ac:dyDescent="0.25">
      <c r="A25" s="292" t="s">
        <v>538</v>
      </c>
      <c r="B25" s="295">
        <f>SUM(B15:B24)</f>
        <v>0</v>
      </c>
      <c r="C25" s="295">
        <f>SUM(C15:C24)</f>
        <v>0</v>
      </c>
      <c r="D25" s="295">
        <f>SUM(D15:D24)</f>
        <v>0</v>
      </c>
    </row>
    <row r="26" spans="1:4" x14ac:dyDescent="0.25">
      <c r="A26" s="297"/>
      <c r="B26" s="299"/>
      <c r="C26" s="299"/>
      <c r="D26" s="299"/>
    </row>
    <row r="27" spans="1:4" x14ac:dyDescent="0.25">
      <c r="A27" s="300" t="s">
        <v>539</v>
      </c>
      <c r="B27" s="295">
        <f>B25+B12</f>
        <v>0</v>
      </c>
      <c r="C27" s="295">
        <f>C25+C12</f>
        <v>0</v>
      </c>
      <c r="D27" s="295">
        <f>D25+D12</f>
        <v>0</v>
      </c>
    </row>
    <row r="28" spans="1:4" x14ac:dyDescent="0.25">
      <c r="A28" s="301"/>
      <c r="B28" s="301"/>
      <c r="C28" s="301"/>
      <c r="D28" s="301"/>
    </row>
    <row r="29" spans="1:4" x14ac:dyDescent="0.25">
      <c r="A29" s="302" t="s">
        <v>446</v>
      </c>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row r="33" spans="1:4" x14ac:dyDescent="0.25">
      <c r="A33" s="301"/>
      <c r="B33" s="301"/>
      <c r="C33" s="301"/>
      <c r="D33" s="30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540</v>
      </c>
      <c r="B1" s="507"/>
      <c r="C1" s="507"/>
    </row>
    <row r="2" spans="1:3" ht="24.95" customHeight="1" x14ac:dyDescent="0.2">
      <c r="A2" s="291" t="s">
        <v>531</v>
      </c>
      <c r="B2" s="291" t="s">
        <v>336</v>
      </c>
      <c r="C2" s="291" t="s">
        <v>349</v>
      </c>
    </row>
    <row r="3" spans="1:3" ht="15" customHeight="1" x14ac:dyDescent="0.2">
      <c r="A3" s="508" t="s">
        <v>533</v>
      </c>
      <c r="B3" s="508"/>
      <c r="C3" s="508"/>
    </row>
    <row r="4" spans="1:3" x14ac:dyDescent="0.2">
      <c r="A4" s="303" t="s">
        <v>534</v>
      </c>
      <c r="B4" s="304"/>
      <c r="C4" s="304"/>
    </row>
    <row r="5" spans="1:3" x14ac:dyDescent="0.2">
      <c r="A5" s="305"/>
      <c r="B5" s="304"/>
      <c r="C5" s="304"/>
    </row>
    <row r="6" spans="1:3" x14ac:dyDescent="0.2">
      <c r="A6" s="306" t="s">
        <v>541</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542</v>
      </c>
      <c r="B11" s="309">
        <f>SUM(B4:B10)</f>
        <v>0</v>
      </c>
      <c r="C11" s="309">
        <f>SUM(C4:C10)</f>
        <v>0</v>
      </c>
    </row>
    <row r="12" spans="1:3" x14ac:dyDescent="0.2">
      <c r="A12" s="311"/>
      <c r="B12" s="312"/>
      <c r="C12" s="312"/>
    </row>
    <row r="13" spans="1:3" ht="15" customHeight="1" x14ac:dyDescent="0.2">
      <c r="A13" s="509" t="s">
        <v>536</v>
      </c>
      <c r="B13" s="509"/>
      <c r="C13" s="509"/>
    </row>
    <row r="14" spans="1:3" x14ac:dyDescent="0.2">
      <c r="A14" s="306" t="s">
        <v>537</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543</v>
      </c>
      <c r="B21" s="309">
        <f>SUM(B14:B20)</f>
        <v>0</v>
      </c>
      <c r="C21" s="309">
        <f>SUM(C14:C20)</f>
        <v>0</v>
      </c>
    </row>
    <row r="22" spans="1:3" x14ac:dyDescent="0.2">
      <c r="A22" s="311"/>
      <c r="B22" s="313"/>
      <c r="C22" s="313"/>
    </row>
    <row r="23" spans="1:3" x14ac:dyDescent="0.2">
      <c r="A23" s="310" t="s">
        <v>539</v>
      </c>
      <c r="B23" s="309">
        <f>B21+B11</f>
        <v>0</v>
      </c>
      <c r="C23" s="309">
        <f>C21+C11</f>
        <v>0</v>
      </c>
    </row>
    <row r="24" spans="1:3" x14ac:dyDescent="0.2">
      <c r="B24" s="314"/>
      <c r="C24" s="314"/>
    </row>
    <row r="25" spans="1:3" x14ac:dyDescent="0.2">
      <c r="A25" s="31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topLeftCell="A4"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544</v>
      </c>
      <c r="B1" s="496"/>
      <c r="C1" s="496"/>
      <c r="D1" s="496"/>
      <c r="E1" s="496"/>
      <c r="F1" s="496"/>
      <c r="G1" s="497"/>
    </row>
    <row r="2" spans="1:8" ht="15" customHeight="1" x14ac:dyDescent="0.2">
      <c r="A2" s="510" t="s">
        <v>100</v>
      </c>
      <c r="B2" s="496" t="s">
        <v>429</v>
      </c>
      <c r="C2" s="496"/>
      <c r="D2" s="496"/>
      <c r="E2" s="496"/>
      <c r="F2" s="496"/>
      <c r="G2" s="490" t="s">
        <v>430</v>
      </c>
    </row>
    <row r="3" spans="1:8" ht="24.95" customHeight="1" x14ac:dyDescent="0.2">
      <c r="A3" s="511"/>
      <c r="B3" s="317" t="s">
        <v>343</v>
      </c>
      <c r="C3" s="262" t="s">
        <v>431</v>
      </c>
      <c r="D3" s="262" t="s">
        <v>405</v>
      </c>
      <c r="E3" s="262" t="s">
        <v>336</v>
      </c>
      <c r="F3" s="318" t="s">
        <v>349</v>
      </c>
      <c r="G3" s="491"/>
    </row>
    <row r="4" spans="1:8" x14ac:dyDescent="0.2">
      <c r="A4" s="319"/>
      <c r="B4" s="320"/>
      <c r="C4" s="320"/>
      <c r="D4" s="320"/>
      <c r="E4" s="320"/>
      <c r="F4" s="320"/>
      <c r="G4" s="320"/>
    </row>
    <row r="5" spans="1:8" x14ac:dyDescent="0.2">
      <c r="A5" s="321" t="s">
        <v>545</v>
      </c>
      <c r="B5" s="322">
        <f>+B6+B9+B18+B22+B25+B30</f>
        <v>0</v>
      </c>
      <c r="C5" s="322">
        <f t="shared" ref="C5:G5" si="0">+C6+C9+C18+C22+C25+C30</f>
        <v>0</v>
      </c>
      <c r="D5" s="322">
        <f t="shared" si="0"/>
        <v>0</v>
      </c>
      <c r="E5" s="322">
        <f t="shared" si="0"/>
        <v>0</v>
      </c>
      <c r="F5" s="322">
        <f t="shared" si="0"/>
        <v>0</v>
      </c>
      <c r="G5" s="322">
        <f t="shared" si="0"/>
        <v>0</v>
      </c>
    </row>
    <row r="6" spans="1:8" ht="20.100000000000001" customHeight="1" x14ac:dyDescent="0.2">
      <c r="A6" s="323" t="s">
        <v>546</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547</v>
      </c>
      <c r="B7" s="266">
        <v>0</v>
      </c>
      <c r="C7" s="266">
        <v>0</v>
      </c>
      <c r="D7" s="266">
        <f>B7+C7</f>
        <v>0</v>
      </c>
      <c r="E7" s="266">
        <v>0</v>
      </c>
      <c r="F7" s="266">
        <v>0</v>
      </c>
      <c r="G7" s="266">
        <f>D7-E7</f>
        <v>0</v>
      </c>
      <c r="H7" s="324" t="s">
        <v>548</v>
      </c>
    </row>
    <row r="8" spans="1:8" ht="14.1" customHeight="1" x14ac:dyDescent="0.2">
      <c r="A8" s="325" t="s">
        <v>549</v>
      </c>
      <c r="B8" s="266">
        <v>0</v>
      </c>
      <c r="C8" s="266">
        <v>0</v>
      </c>
      <c r="D8" s="266">
        <f>B8+C8</f>
        <v>0</v>
      </c>
      <c r="E8" s="266">
        <v>0</v>
      </c>
      <c r="F8" s="266">
        <v>0</v>
      </c>
      <c r="G8" s="266">
        <f>D8-E8</f>
        <v>0</v>
      </c>
      <c r="H8" s="324" t="s">
        <v>550</v>
      </c>
    </row>
    <row r="9" spans="1:8" ht="10.5" customHeight="1" x14ac:dyDescent="0.2">
      <c r="A9" s="323" t="s">
        <v>551</v>
      </c>
      <c r="B9" s="283">
        <f>SUM(B10:B17)</f>
        <v>0</v>
      </c>
      <c r="C9" s="283">
        <f>SUM(C10:C17)</f>
        <v>0</v>
      </c>
      <c r="D9" s="283">
        <f t="shared" ref="D9:G9" si="2">SUM(D10:D17)</f>
        <v>0</v>
      </c>
      <c r="E9" s="283">
        <f t="shared" si="2"/>
        <v>0</v>
      </c>
      <c r="F9" s="283">
        <f t="shared" si="2"/>
        <v>0</v>
      </c>
      <c r="G9" s="283">
        <f t="shared" si="2"/>
        <v>0</v>
      </c>
      <c r="H9" s="324">
        <v>0</v>
      </c>
    </row>
    <row r="10" spans="1:8" ht="9.9499999999999993" customHeight="1" x14ac:dyDescent="0.2">
      <c r="A10" s="325" t="s">
        <v>552</v>
      </c>
      <c r="B10" s="266">
        <v>0</v>
      </c>
      <c r="C10" s="266">
        <v>0</v>
      </c>
      <c r="D10" s="266">
        <f t="shared" ref="D10:D17" si="3">B10+C10</f>
        <v>0</v>
      </c>
      <c r="E10" s="266">
        <v>0</v>
      </c>
      <c r="F10" s="266">
        <v>0</v>
      </c>
      <c r="G10" s="266">
        <f t="shared" ref="G10:G17" si="4">D10-E10</f>
        <v>0</v>
      </c>
      <c r="H10" s="324" t="s">
        <v>553</v>
      </c>
    </row>
    <row r="11" spans="1:8" ht="9.9499999999999993" customHeight="1" x14ac:dyDescent="0.2">
      <c r="A11" s="325" t="s">
        <v>554</v>
      </c>
      <c r="B11" s="266">
        <v>0</v>
      </c>
      <c r="C11" s="266">
        <v>0</v>
      </c>
      <c r="D11" s="266">
        <f t="shared" si="3"/>
        <v>0</v>
      </c>
      <c r="E11" s="266">
        <v>0</v>
      </c>
      <c r="F11" s="266">
        <v>0</v>
      </c>
      <c r="G11" s="266">
        <f t="shared" si="4"/>
        <v>0</v>
      </c>
      <c r="H11" s="324" t="s">
        <v>555</v>
      </c>
    </row>
    <row r="12" spans="1:8" ht="9.9499999999999993" customHeight="1" x14ac:dyDescent="0.2">
      <c r="A12" s="325" t="s">
        <v>556</v>
      </c>
      <c r="B12" s="266">
        <v>0</v>
      </c>
      <c r="C12" s="266">
        <v>0</v>
      </c>
      <c r="D12" s="266">
        <f t="shared" si="3"/>
        <v>0</v>
      </c>
      <c r="E12" s="266">
        <v>0</v>
      </c>
      <c r="F12" s="266">
        <v>0</v>
      </c>
      <c r="G12" s="266">
        <f t="shared" si="4"/>
        <v>0</v>
      </c>
      <c r="H12" s="324" t="s">
        <v>557</v>
      </c>
    </row>
    <row r="13" spans="1:8" x14ac:dyDescent="0.2">
      <c r="A13" s="325" t="s">
        <v>558</v>
      </c>
      <c r="B13" s="266">
        <v>0</v>
      </c>
      <c r="C13" s="266">
        <v>0</v>
      </c>
      <c r="D13" s="266">
        <f t="shared" si="3"/>
        <v>0</v>
      </c>
      <c r="E13" s="266">
        <v>0</v>
      </c>
      <c r="F13" s="266">
        <v>0</v>
      </c>
      <c r="G13" s="266">
        <f t="shared" si="4"/>
        <v>0</v>
      </c>
      <c r="H13" s="324" t="s">
        <v>559</v>
      </c>
    </row>
    <row r="14" spans="1:8" ht="9.9499999999999993" customHeight="1" x14ac:dyDescent="0.2">
      <c r="A14" s="325" t="s">
        <v>560</v>
      </c>
      <c r="B14" s="266">
        <v>0</v>
      </c>
      <c r="C14" s="266">
        <v>0</v>
      </c>
      <c r="D14" s="266">
        <f t="shared" si="3"/>
        <v>0</v>
      </c>
      <c r="E14" s="266">
        <v>0</v>
      </c>
      <c r="F14" s="266">
        <v>0</v>
      </c>
      <c r="G14" s="266">
        <f t="shared" si="4"/>
        <v>0</v>
      </c>
      <c r="H14" s="324" t="s">
        <v>561</v>
      </c>
    </row>
    <row r="15" spans="1:8" ht="9.9499999999999993" customHeight="1" x14ac:dyDescent="0.2">
      <c r="A15" s="325" t="s">
        <v>562</v>
      </c>
      <c r="B15" s="266">
        <v>0</v>
      </c>
      <c r="C15" s="266">
        <v>0</v>
      </c>
      <c r="D15" s="266">
        <f t="shared" si="3"/>
        <v>0</v>
      </c>
      <c r="E15" s="266">
        <v>0</v>
      </c>
      <c r="F15" s="266">
        <v>0</v>
      </c>
      <c r="G15" s="266">
        <f t="shared" si="4"/>
        <v>0</v>
      </c>
      <c r="H15" s="324" t="s">
        <v>563</v>
      </c>
    </row>
    <row r="16" spans="1:8" x14ac:dyDescent="0.2">
      <c r="A16" s="325" t="s">
        <v>564</v>
      </c>
      <c r="B16" s="266">
        <v>0</v>
      </c>
      <c r="C16" s="266">
        <v>0</v>
      </c>
      <c r="D16" s="266">
        <f t="shared" si="3"/>
        <v>0</v>
      </c>
      <c r="E16" s="266">
        <v>0</v>
      </c>
      <c r="F16" s="266">
        <v>0</v>
      </c>
      <c r="G16" s="266">
        <f t="shared" si="4"/>
        <v>0</v>
      </c>
      <c r="H16" s="324" t="s">
        <v>565</v>
      </c>
    </row>
    <row r="17" spans="1:8" x14ac:dyDescent="0.2">
      <c r="A17" s="325" t="s">
        <v>566</v>
      </c>
      <c r="B17" s="266">
        <v>0</v>
      </c>
      <c r="C17" s="266">
        <v>0</v>
      </c>
      <c r="D17" s="266">
        <f t="shared" si="3"/>
        <v>0</v>
      </c>
      <c r="E17" s="266">
        <v>0</v>
      </c>
      <c r="F17" s="266">
        <v>0</v>
      </c>
      <c r="G17" s="266">
        <f t="shared" si="4"/>
        <v>0</v>
      </c>
      <c r="H17" s="324" t="s">
        <v>567</v>
      </c>
    </row>
    <row r="18" spans="1:8" ht="10.5" customHeight="1" x14ac:dyDescent="0.2">
      <c r="A18" s="323" t="s">
        <v>568</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569</v>
      </c>
      <c r="B19" s="266">
        <v>0</v>
      </c>
      <c r="C19" s="266">
        <v>0</v>
      </c>
      <c r="D19" s="266">
        <f t="shared" ref="D19:D21" si="6">B19+C19</f>
        <v>0</v>
      </c>
      <c r="E19" s="266">
        <v>0</v>
      </c>
      <c r="F19" s="266">
        <v>0</v>
      </c>
      <c r="G19" s="266">
        <f t="shared" ref="G19:G21" si="7">D19-E19</f>
        <v>0</v>
      </c>
      <c r="H19" s="324" t="s">
        <v>570</v>
      </c>
    </row>
    <row r="20" spans="1:8" ht="9.9499999999999993" customHeight="1" x14ac:dyDescent="0.2">
      <c r="A20" s="325" t="s">
        <v>571</v>
      </c>
      <c r="B20" s="266">
        <v>0</v>
      </c>
      <c r="C20" s="266">
        <v>0</v>
      </c>
      <c r="D20" s="266">
        <f t="shared" si="6"/>
        <v>0</v>
      </c>
      <c r="E20" s="266">
        <v>0</v>
      </c>
      <c r="F20" s="266">
        <v>0</v>
      </c>
      <c r="G20" s="266">
        <f t="shared" si="7"/>
        <v>0</v>
      </c>
      <c r="H20" s="324" t="s">
        <v>572</v>
      </c>
    </row>
    <row r="21" spans="1:8" x14ac:dyDescent="0.2">
      <c r="A21" s="325" t="s">
        <v>573</v>
      </c>
      <c r="B21" s="266">
        <v>0</v>
      </c>
      <c r="C21" s="266">
        <v>0</v>
      </c>
      <c r="D21" s="266">
        <f t="shared" si="6"/>
        <v>0</v>
      </c>
      <c r="E21" s="266">
        <v>0</v>
      </c>
      <c r="F21" s="266">
        <v>0</v>
      </c>
      <c r="G21" s="266">
        <f t="shared" si="7"/>
        <v>0</v>
      </c>
      <c r="H21" s="324" t="s">
        <v>574</v>
      </c>
    </row>
    <row r="22" spans="1:8" x14ac:dyDescent="0.2">
      <c r="A22" s="323" t="s">
        <v>575</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576</v>
      </c>
      <c r="B23" s="266">
        <v>0</v>
      </c>
      <c r="C23" s="266">
        <v>0</v>
      </c>
      <c r="D23" s="266">
        <f t="shared" ref="D23:D24" si="9">B23+C23</f>
        <v>0</v>
      </c>
      <c r="E23" s="266">
        <v>0</v>
      </c>
      <c r="F23" s="266">
        <v>0</v>
      </c>
      <c r="G23" s="266">
        <f t="shared" ref="G23:G24" si="10">D23-E23</f>
        <v>0</v>
      </c>
      <c r="H23" s="324" t="s">
        <v>577</v>
      </c>
    </row>
    <row r="24" spans="1:8" x14ac:dyDescent="0.2">
      <c r="A24" s="325" t="s">
        <v>578</v>
      </c>
      <c r="B24" s="266">
        <v>0</v>
      </c>
      <c r="C24" s="266">
        <v>0</v>
      </c>
      <c r="D24" s="266">
        <f t="shared" si="9"/>
        <v>0</v>
      </c>
      <c r="E24" s="266">
        <v>0</v>
      </c>
      <c r="F24" s="266">
        <v>0</v>
      </c>
      <c r="G24" s="266">
        <f t="shared" si="10"/>
        <v>0</v>
      </c>
      <c r="H24" s="324" t="s">
        <v>579</v>
      </c>
    </row>
    <row r="25" spans="1:8" x14ac:dyDescent="0.2">
      <c r="A25" s="323" t="s">
        <v>580</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581</v>
      </c>
      <c r="B26" s="266">
        <v>0</v>
      </c>
      <c r="C26" s="266">
        <v>0</v>
      </c>
      <c r="D26" s="266">
        <f t="shared" ref="D26:D29" si="12">B26+C26</f>
        <v>0</v>
      </c>
      <c r="E26" s="266">
        <v>0</v>
      </c>
      <c r="F26" s="266">
        <v>0</v>
      </c>
      <c r="G26" s="266">
        <f t="shared" ref="G26:G29" si="13">D26-E26</f>
        <v>0</v>
      </c>
      <c r="H26" s="324" t="s">
        <v>582</v>
      </c>
    </row>
    <row r="27" spans="1:8" ht="9.9499999999999993" customHeight="1" x14ac:dyDescent="0.2">
      <c r="A27" s="325" t="s">
        <v>583</v>
      </c>
      <c r="B27" s="266">
        <v>0</v>
      </c>
      <c r="C27" s="266">
        <v>0</v>
      </c>
      <c r="D27" s="266">
        <f t="shared" si="12"/>
        <v>0</v>
      </c>
      <c r="E27" s="266">
        <v>0</v>
      </c>
      <c r="F27" s="266">
        <v>0</v>
      </c>
      <c r="G27" s="266">
        <f t="shared" si="13"/>
        <v>0</v>
      </c>
      <c r="H27" s="324" t="s">
        <v>584</v>
      </c>
    </row>
    <row r="28" spans="1:8" ht="9.9499999999999993" customHeight="1" x14ac:dyDescent="0.2">
      <c r="A28" s="325" t="s">
        <v>585</v>
      </c>
      <c r="B28" s="266">
        <v>0</v>
      </c>
      <c r="C28" s="266">
        <v>0</v>
      </c>
      <c r="D28" s="266">
        <f t="shared" si="12"/>
        <v>0</v>
      </c>
      <c r="E28" s="266">
        <v>0</v>
      </c>
      <c r="F28" s="266">
        <v>0</v>
      </c>
      <c r="G28" s="266">
        <f t="shared" si="13"/>
        <v>0</v>
      </c>
      <c r="H28" s="324" t="s">
        <v>586</v>
      </c>
    </row>
    <row r="29" spans="1:8" ht="9.9499999999999993" customHeight="1" x14ac:dyDescent="0.2">
      <c r="A29" s="325" t="s">
        <v>587</v>
      </c>
      <c r="B29" s="266">
        <v>0</v>
      </c>
      <c r="C29" s="266">
        <v>0</v>
      </c>
      <c r="D29" s="266">
        <f t="shared" si="12"/>
        <v>0</v>
      </c>
      <c r="E29" s="266">
        <v>0</v>
      </c>
      <c r="F29" s="266">
        <v>0</v>
      </c>
      <c r="G29" s="266">
        <f t="shared" si="13"/>
        <v>0</v>
      </c>
      <c r="H29" s="324" t="s">
        <v>588</v>
      </c>
    </row>
    <row r="30" spans="1:8" ht="10.5" customHeight="1" x14ac:dyDescent="0.2">
      <c r="A30" s="323" t="s">
        <v>589</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590</v>
      </c>
      <c r="B31" s="266">
        <v>0</v>
      </c>
      <c r="C31" s="266">
        <v>0</v>
      </c>
      <c r="D31" s="266">
        <f t="shared" ref="D31:D34" si="15">B31+C31</f>
        <v>0</v>
      </c>
      <c r="E31" s="266">
        <v>0</v>
      </c>
      <c r="F31" s="266">
        <v>0</v>
      </c>
      <c r="G31" s="266">
        <f t="shared" ref="G31:G34" si="16">D31-E31</f>
        <v>0</v>
      </c>
      <c r="H31" s="324" t="s">
        <v>591</v>
      </c>
    </row>
    <row r="32" spans="1:8" ht="14.1" customHeight="1" x14ac:dyDescent="0.2">
      <c r="A32" s="326" t="s">
        <v>592</v>
      </c>
      <c r="B32" s="283">
        <v>0</v>
      </c>
      <c r="C32" s="283">
        <v>0</v>
      </c>
      <c r="D32" s="283">
        <f t="shared" si="15"/>
        <v>0</v>
      </c>
      <c r="E32" s="283">
        <v>0</v>
      </c>
      <c r="F32" s="283">
        <v>0</v>
      </c>
      <c r="G32" s="283">
        <f t="shared" si="16"/>
        <v>0</v>
      </c>
      <c r="H32" s="324" t="s">
        <v>593</v>
      </c>
    </row>
    <row r="33" spans="1:8" ht="10.5" customHeight="1" x14ac:dyDescent="0.2">
      <c r="A33" s="326" t="s">
        <v>594</v>
      </c>
      <c r="B33" s="283">
        <v>0</v>
      </c>
      <c r="C33" s="283">
        <v>0</v>
      </c>
      <c r="D33" s="283">
        <f t="shared" si="15"/>
        <v>0</v>
      </c>
      <c r="E33" s="283">
        <v>0</v>
      </c>
      <c r="F33" s="283">
        <v>0</v>
      </c>
      <c r="G33" s="283">
        <f t="shared" si="16"/>
        <v>0</v>
      </c>
      <c r="H33" s="324" t="s">
        <v>595</v>
      </c>
    </row>
    <row r="34" spans="1:8" ht="10.5" customHeight="1" x14ac:dyDescent="0.2">
      <c r="A34" s="326" t="s">
        <v>529</v>
      </c>
      <c r="B34" s="283">
        <v>0</v>
      </c>
      <c r="C34" s="283">
        <v>0</v>
      </c>
      <c r="D34" s="283">
        <f t="shared" si="15"/>
        <v>0</v>
      </c>
      <c r="E34" s="283">
        <v>0</v>
      </c>
      <c r="F34" s="283">
        <v>0</v>
      </c>
      <c r="G34" s="283">
        <f t="shared" si="16"/>
        <v>0</v>
      </c>
      <c r="H34" s="324" t="s">
        <v>596</v>
      </c>
    </row>
    <row r="35" spans="1:8" ht="10.5" customHeight="1" x14ac:dyDescent="0.2">
      <c r="A35" s="326"/>
      <c r="B35" s="283"/>
      <c r="C35" s="283"/>
      <c r="D35" s="283"/>
      <c r="E35" s="283"/>
      <c r="F35" s="283"/>
      <c r="G35" s="283"/>
      <c r="H35" s="324"/>
    </row>
    <row r="36" spans="1:8" ht="13.5" customHeight="1" x14ac:dyDescent="0.2">
      <c r="A36" s="327" t="s">
        <v>433</v>
      </c>
      <c r="B36" s="268">
        <f>+B5+B32+B33+B34</f>
        <v>0</v>
      </c>
      <c r="C36" s="268">
        <f t="shared" ref="C36:G36" si="17">+C5+C32+C33+C34</f>
        <v>0</v>
      </c>
      <c r="D36" s="268">
        <f t="shared" si="17"/>
        <v>0</v>
      </c>
      <c r="E36" s="268">
        <f t="shared" si="17"/>
        <v>0</v>
      </c>
      <c r="F36" s="268">
        <f t="shared" si="17"/>
        <v>0</v>
      </c>
      <c r="G36" s="268">
        <f t="shared" si="17"/>
        <v>0</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opLeftCell="A25"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323</v>
      </c>
      <c r="B1" s="516"/>
      <c r="C1" s="516"/>
      <c r="D1" s="516"/>
      <c r="E1" s="516"/>
      <c r="F1" s="516"/>
      <c r="G1" s="329" t="s">
        <v>0</v>
      </c>
      <c r="H1" s="330">
        <v>2025</v>
      </c>
    </row>
    <row r="2" spans="1:10" ht="18.95" customHeight="1" x14ac:dyDescent="0.2">
      <c r="A2" s="515" t="s">
        <v>597</v>
      </c>
      <c r="B2" s="516"/>
      <c r="C2" s="516"/>
      <c r="D2" s="516"/>
      <c r="E2" s="516"/>
      <c r="F2" s="516"/>
      <c r="G2" s="329" t="s">
        <v>2</v>
      </c>
      <c r="H2" s="330" t="s">
        <v>3</v>
      </c>
    </row>
    <row r="3" spans="1:10" ht="18.95" customHeight="1" x14ac:dyDescent="0.2">
      <c r="A3" s="512" t="s">
        <v>663</v>
      </c>
      <c r="B3" s="513"/>
      <c r="C3" s="513"/>
      <c r="D3" s="513"/>
      <c r="E3" s="513"/>
      <c r="F3" s="513"/>
      <c r="G3" s="329" t="s">
        <v>4</v>
      </c>
      <c r="H3" s="330">
        <v>1</v>
      </c>
    </row>
    <row r="4" spans="1:10" x14ac:dyDescent="0.2">
      <c r="A4" s="512" t="s">
        <v>664</v>
      </c>
      <c r="B4" s="513"/>
      <c r="C4" s="513"/>
      <c r="D4" s="513"/>
      <c r="E4" s="513"/>
      <c r="F4" s="513"/>
      <c r="G4" s="332"/>
      <c r="H4" s="332"/>
    </row>
    <row r="5" spans="1:10" x14ac:dyDescent="0.2">
      <c r="A5" s="333" t="s">
        <v>598</v>
      </c>
      <c r="B5" s="334"/>
      <c r="C5" s="334"/>
      <c r="D5" s="334"/>
      <c r="E5" s="334"/>
      <c r="F5" s="334"/>
      <c r="G5" s="334"/>
      <c r="H5" s="334"/>
    </row>
    <row r="8" spans="1:10" x14ac:dyDescent="0.2">
      <c r="A8" s="335" t="s">
        <v>599</v>
      </c>
      <c r="B8" s="335" t="s">
        <v>100</v>
      </c>
      <c r="C8" s="335" t="s">
        <v>246</v>
      </c>
      <c r="D8" s="335" t="s">
        <v>600</v>
      </c>
      <c r="E8" s="335" t="s">
        <v>601</v>
      </c>
      <c r="F8" s="335" t="s">
        <v>249</v>
      </c>
      <c r="G8" s="335" t="s">
        <v>602</v>
      </c>
      <c r="H8" s="335" t="s">
        <v>603</v>
      </c>
      <c r="I8" s="335" t="s">
        <v>604</v>
      </c>
      <c r="J8" s="335" t="s">
        <v>605</v>
      </c>
    </row>
    <row r="9" spans="1:10" s="337" customFormat="1" x14ac:dyDescent="0.2">
      <c r="A9" s="336">
        <v>7000</v>
      </c>
      <c r="B9" s="337" t="s">
        <v>606</v>
      </c>
    </row>
    <row r="10" spans="1:10" x14ac:dyDescent="0.2">
      <c r="A10" s="331">
        <v>7110</v>
      </c>
      <c r="B10" s="331" t="s">
        <v>602</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607</v>
      </c>
      <c r="C11" s="338">
        <v>0</v>
      </c>
      <c r="D11" s="338">
        <v>0</v>
      </c>
      <c r="E11" s="338">
        <v>0</v>
      </c>
      <c r="F11" s="338">
        <f t="shared" ref="F11:F35" si="0">C11+D11+E11</f>
        <v>0</v>
      </c>
    </row>
    <row r="12" spans="1:10" x14ac:dyDescent="0.2">
      <c r="A12" s="331">
        <v>7130</v>
      </c>
      <c r="B12" s="331" t="s">
        <v>608</v>
      </c>
      <c r="C12" s="338">
        <v>0</v>
      </c>
      <c r="D12" s="338">
        <v>0</v>
      </c>
      <c r="E12" s="338">
        <v>0</v>
      </c>
      <c r="F12" s="338">
        <f t="shared" si="0"/>
        <v>0</v>
      </c>
    </row>
    <row r="13" spans="1:10" x14ac:dyDescent="0.2">
      <c r="A13" s="331">
        <v>7140</v>
      </c>
      <c r="B13" s="331" t="s">
        <v>609</v>
      </c>
      <c r="C13" s="338">
        <v>0</v>
      </c>
      <c r="D13" s="338">
        <v>0</v>
      </c>
      <c r="E13" s="338">
        <v>0</v>
      </c>
      <c r="F13" s="338">
        <f t="shared" si="0"/>
        <v>0</v>
      </c>
    </row>
    <row r="14" spans="1:10" x14ac:dyDescent="0.2">
      <c r="A14" s="331">
        <v>7150</v>
      </c>
      <c r="B14" s="331" t="s">
        <v>610</v>
      </c>
      <c r="C14" s="338">
        <v>0</v>
      </c>
      <c r="D14" s="338">
        <v>0</v>
      </c>
      <c r="E14" s="338">
        <v>0</v>
      </c>
      <c r="F14" s="338">
        <f t="shared" si="0"/>
        <v>0</v>
      </c>
    </row>
    <row r="15" spans="1:10" x14ac:dyDescent="0.2">
      <c r="A15" s="331">
        <v>7160</v>
      </c>
      <c r="B15" s="331" t="s">
        <v>611</v>
      </c>
      <c r="C15" s="338">
        <v>0</v>
      </c>
      <c r="D15" s="338">
        <v>0</v>
      </c>
      <c r="E15" s="338">
        <v>0</v>
      </c>
      <c r="F15" s="338">
        <f t="shared" si="0"/>
        <v>0</v>
      </c>
    </row>
    <row r="16" spans="1:10" x14ac:dyDescent="0.2">
      <c r="A16" s="331">
        <v>7210</v>
      </c>
      <c r="B16" s="331" t="s">
        <v>612</v>
      </c>
      <c r="C16" s="338">
        <v>0</v>
      </c>
      <c r="D16" s="338">
        <v>0</v>
      </c>
      <c r="E16" s="338">
        <v>0</v>
      </c>
      <c r="F16" s="338">
        <f t="shared" si="0"/>
        <v>0</v>
      </c>
    </row>
    <row r="17" spans="1:6" x14ac:dyDescent="0.2">
      <c r="A17" s="331">
        <v>7220</v>
      </c>
      <c r="B17" s="331" t="s">
        <v>613</v>
      </c>
      <c r="C17" s="338">
        <v>0</v>
      </c>
      <c r="D17" s="338">
        <v>0</v>
      </c>
      <c r="E17" s="338">
        <v>0</v>
      </c>
      <c r="F17" s="338">
        <f t="shared" si="0"/>
        <v>0</v>
      </c>
    </row>
    <row r="18" spans="1:6" x14ac:dyDescent="0.2">
      <c r="A18" s="331">
        <v>7230</v>
      </c>
      <c r="B18" s="331" t="s">
        <v>614</v>
      </c>
      <c r="C18" s="338">
        <v>0</v>
      </c>
      <c r="D18" s="338">
        <v>0</v>
      </c>
      <c r="E18" s="338">
        <v>0</v>
      </c>
      <c r="F18" s="338">
        <f t="shared" si="0"/>
        <v>0</v>
      </c>
    </row>
    <row r="19" spans="1:6" x14ac:dyDescent="0.2">
      <c r="A19" s="331">
        <v>7240</v>
      </c>
      <c r="B19" s="331" t="s">
        <v>615</v>
      </c>
      <c r="C19" s="338">
        <v>0</v>
      </c>
      <c r="D19" s="338">
        <v>0</v>
      </c>
      <c r="E19" s="338">
        <v>0</v>
      </c>
      <c r="F19" s="338">
        <f t="shared" si="0"/>
        <v>0</v>
      </c>
    </row>
    <row r="20" spans="1:6" x14ac:dyDescent="0.2">
      <c r="A20" s="331">
        <v>7250</v>
      </c>
      <c r="B20" s="331" t="s">
        <v>616</v>
      </c>
      <c r="C20" s="338">
        <v>0</v>
      </c>
      <c r="D20" s="338">
        <v>0</v>
      </c>
      <c r="E20" s="338">
        <v>0</v>
      </c>
      <c r="F20" s="338">
        <f t="shared" si="0"/>
        <v>0</v>
      </c>
    </row>
    <row r="21" spans="1:6" x14ac:dyDescent="0.2">
      <c r="A21" s="331">
        <v>7260</v>
      </c>
      <c r="B21" s="331" t="s">
        <v>617</v>
      </c>
      <c r="C21" s="338">
        <v>0</v>
      </c>
      <c r="D21" s="338">
        <v>0</v>
      </c>
      <c r="E21" s="338">
        <v>0</v>
      </c>
      <c r="F21" s="338">
        <f t="shared" si="0"/>
        <v>0</v>
      </c>
    </row>
    <row r="22" spans="1:6" x14ac:dyDescent="0.2">
      <c r="A22" s="331">
        <v>7310</v>
      </c>
      <c r="B22" s="331" t="s">
        <v>618</v>
      </c>
      <c r="C22" s="338">
        <v>0</v>
      </c>
      <c r="D22" s="338">
        <v>0</v>
      </c>
      <c r="E22" s="338">
        <v>0</v>
      </c>
      <c r="F22" s="338">
        <f t="shared" si="0"/>
        <v>0</v>
      </c>
    </row>
    <row r="23" spans="1:6" x14ac:dyDescent="0.2">
      <c r="A23" s="331">
        <v>7320</v>
      </c>
      <c r="B23" s="331" t="s">
        <v>619</v>
      </c>
      <c r="C23" s="338">
        <v>0</v>
      </c>
      <c r="D23" s="338">
        <v>0</v>
      </c>
      <c r="E23" s="338">
        <v>0</v>
      </c>
      <c r="F23" s="338">
        <f t="shared" si="0"/>
        <v>0</v>
      </c>
    </row>
    <row r="24" spans="1:6" x14ac:dyDescent="0.2">
      <c r="A24" s="331">
        <v>7330</v>
      </c>
      <c r="B24" s="331" t="s">
        <v>620</v>
      </c>
      <c r="C24" s="338">
        <v>0</v>
      </c>
      <c r="D24" s="338">
        <v>0</v>
      </c>
      <c r="E24" s="338">
        <v>0</v>
      </c>
      <c r="F24" s="338">
        <f t="shared" si="0"/>
        <v>0</v>
      </c>
    </row>
    <row r="25" spans="1:6" x14ac:dyDescent="0.2">
      <c r="A25" s="331">
        <v>7340</v>
      </c>
      <c r="B25" s="331" t="s">
        <v>621</v>
      </c>
      <c r="C25" s="338">
        <v>0</v>
      </c>
      <c r="D25" s="338">
        <v>0</v>
      </c>
      <c r="E25" s="338">
        <v>0</v>
      </c>
      <c r="F25" s="338">
        <f t="shared" si="0"/>
        <v>0</v>
      </c>
    </row>
    <row r="26" spans="1:6" x14ac:dyDescent="0.2">
      <c r="A26" s="331">
        <v>7350</v>
      </c>
      <c r="B26" s="331" t="s">
        <v>622</v>
      </c>
      <c r="C26" s="338">
        <v>0</v>
      </c>
      <c r="D26" s="338">
        <v>0</v>
      </c>
      <c r="E26" s="338">
        <v>0</v>
      </c>
      <c r="F26" s="338">
        <f t="shared" si="0"/>
        <v>0</v>
      </c>
    </row>
    <row r="27" spans="1:6" x14ac:dyDescent="0.2">
      <c r="A27" s="331">
        <v>7360</v>
      </c>
      <c r="B27" s="331" t="s">
        <v>623</v>
      </c>
      <c r="C27" s="338">
        <v>0</v>
      </c>
      <c r="D27" s="338">
        <v>0</v>
      </c>
      <c r="E27" s="338">
        <v>0</v>
      </c>
      <c r="F27" s="338">
        <f t="shared" si="0"/>
        <v>0</v>
      </c>
    </row>
    <row r="28" spans="1:6" x14ac:dyDescent="0.2">
      <c r="A28" s="331">
        <v>7410</v>
      </c>
      <c r="B28" s="331" t="s">
        <v>624</v>
      </c>
      <c r="C28" s="338">
        <v>0</v>
      </c>
      <c r="D28" s="338">
        <v>0</v>
      </c>
      <c r="E28" s="338">
        <v>0</v>
      </c>
      <c r="F28" s="338">
        <f t="shared" si="0"/>
        <v>0</v>
      </c>
    </row>
    <row r="29" spans="1:6" x14ac:dyDescent="0.2">
      <c r="A29" s="331">
        <v>7420</v>
      </c>
      <c r="B29" s="331" t="s">
        <v>625</v>
      </c>
      <c r="C29" s="338">
        <v>0</v>
      </c>
      <c r="D29" s="338">
        <v>0</v>
      </c>
      <c r="E29" s="338">
        <v>0</v>
      </c>
      <c r="F29" s="338">
        <f t="shared" si="0"/>
        <v>0</v>
      </c>
    </row>
    <row r="30" spans="1:6" x14ac:dyDescent="0.2">
      <c r="A30" s="331">
        <v>7510</v>
      </c>
      <c r="B30" s="331" t="s">
        <v>626</v>
      </c>
      <c r="C30" s="338">
        <v>0</v>
      </c>
      <c r="D30" s="338">
        <v>0</v>
      </c>
      <c r="E30" s="338">
        <v>0</v>
      </c>
      <c r="F30" s="338">
        <f t="shared" si="0"/>
        <v>0</v>
      </c>
    </row>
    <row r="31" spans="1:6" x14ac:dyDescent="0.2">
      <c r="A31" s="331">
        <v>7520</v>
      </c>
      <c r="B31" s="331" t="s">
        <v>627</v>
      </c>
      <c r="C31" s="338">
        <v>0</v>
      </c>
      <c r="D31" s="338">
        <v>0</v>
      </c>
      <c r="E31" s="338">
        <v>0</v>
      </c>
      <c r="F31" s="338">
        <f t="shared" si="0"/>
        <v>0</v>
      </c>
    </row>
    <row r="32" spans="1:6" x14ac:dyDescent="0.2">
      <c r="A32" s="331">
        <v>7610</v>
      </c>
      <c r="B32" s="331" t="s">
        <v>628</v>
      </c>
      <c r="C32" s="338">
        <v>0</v>
      </c>
      <c r="D32" s="338">
        <v>0</v>
      </c>
      <c r="E32" s="338">
        <v>0</v>
      </c>
      <c r="F32" s="338">
        <f t="shared" si="0"/>
        <v>0</v>
      </c>
    </row>
    <row r="33" spans="1:6" x14ac:dyDescent="0.2">
      <c r="A33" s="331">
        <v>7620</v>
      </c>
      <c r="B33" s="331" t="s">
        <v>629</v>
      </c>
      <c r="C33" s="338">
        <v>0</v>
      </c>
      <c r="D33" s="338">
        <v>0</v>
      </c>
      <c r="E33" s="338">
        <v>0</v>
      </c>
      <c r="F33" s="338">
        <f t="shared" si="0"/>
        <v>0</v>
      </c>
    </row>
    <row r="34" spans="1:6" x14ac:dyDescent="0.2">
      <c r="A34" s="331">
        <v>7630</v>
      </c>
      <c r="B34" s="331" t="s">
        <v>630</v>
      </c>
      <c r="C34" s="338">
        <v>0</v>
      </c>
      <c r="D34" s="338">
        <v>0</v>
      </c>
      <c r="E34" s="338">
        <v>0</v>
      </c>
      <c r="F34" s="338">
        <f t="shared" si="0"/>
        <v>0</v>
      </c>
    </row>
    <row r="35" spans="1:6" x14ac:dyDescent="0.2">
      <c r="A35" s="331">
        <v>7640</v>
      </c>
      <c r="B35" s="331" t="s">
        <v>631</v>
      </c>
      <c r="C35" s="338">
        <v>0</v>
      </c>
      <c r="D35" s="338">
        <v>0</v>
      </c>
      <c r="E35" s="338">
        <v>0</v>
      </c>
      <c r="F35" s="338">
        <f t="shared" si="0"/>
        <v>0</v>
      </c>
    </row>
    <row r="36" spans="1:6" x14ac:dyDescent="0.2">
      <c r="C36" s="339"/>
      <c r="D36" s="339"/>
      <c r="E36" s="339"/>
      <c r="F36" s="339"/>
    </row>
    <row r="37" spans="1:6" s="337" customFormat="1" x14ac:dyDescent="0.2">
      <c r="A37" s="336">
        <v>8000</v>
      </c>
      <c r="B37" s="337" t="s">
        <v>632</v>
      </c>
    </row>
    <row r="38" spans="1:6" x14ac:dyDescent="0.2">
      <c r="C38" s="339"/>
      <c r="D38" s="339"/>
      <c r="E38" s="339"/>
      <c r="F38" s="339"/>
    </row>
    <row r="39" spans="1:6" x14ac:dyDescent="0.2">
      <c r="B39" s="514" t="s">
        <v>633</v>
      </c>
      <c r="C39" s="514"/>
      <c r="D39" s="339"/>
      <c r="E39" s="339"/>
      <c r="F39" s="339"/>
    </row>
    <row r="40" spans="1:6" x14ac:dyDescent="0.2">
      <c r="B40" s="340" t="s">
        <v>100</v>
      </c>
      <c r="C40" s="341">
        <f>H1</f>
        <v>2025</v>
      </c>
      <c r="D40" s="339"/>
      <c r="E40" s="339"/>
      <c r="F40" s="339"/>
    </row>
    <row r="41" spans="1:6" x14ac:dyDescent="0.2">
      <c r="A41" s="331">
        <v>8110</v>
      </c>
      <c r="B41" s="342" t="s">
        <v>634</v>
      </c>
      <c r="C41" s="343">
        <v>0</v>
      </c>
      <c r="D41" s="339"/>
      <c r="E41" s="339"/>
      <c r="F41" s="339"/>
    </row>
    <row r="42" spans="1:6" x14ac:dyDescent="0.2">
      <c r="A42" s="331">
        <v>8120</v>
      </c>
      <c r="B42" s="342" t="s">
        <v>635</v>
      </c>
      <c r="C42" s="343">
        <v>0</v>
      </c>
      <c r="D42" s="339"/>
      <c r="E42" s="339"/>
      <c r="F42" s="339"/>
    </row>
    <row r="43" spans="1:6" x14ac:dyDescent="0.2">
      <c r="A43" s="331">
        <v>8130</v>
      </c>
      <c r="B43" s="342" t="s">
        <v>636</v>
      </c>
      <c r="C43" s="343">
        <v>0</v>
      </c>
      <c r="D43" s="339"/>
      <c r="E43" s="339"/>
      <c r="F43" s="339"/>
    </row>
    <row r="44" spans="1:6" x14ac:dyDescent="0.2">
      <c r="A44" s="331">
        <v>8140</v>
      </c>
      <c r="B44" s="342" t="s">
        <v>637</v>
      </c>
      <c r="C44" s="343">
        <v>0</v>
      </c>
      <c r="D44" s="339"/>
      <c r="E44" s="339"/>
      <c r="F44" s="339"/>
    </row>
    <row r="45" spans="1:6" x14ac:dyDescent="0.2">
      <c r="A45" s="331">
        <v>8150</v>
      </c>
      <c r="B45" s="342" t="s">
        <v>638</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639</v>
      </c>
      <c r="C48" s="514"/>
    </row>
    <row r="49" spans="1:3" x14ac:dyDescent="0.2">
      <c r="B49" s="348" t="s">
        <v>100</v>
      </c>
      <c r="C49" s="341">
        <f>H1</f>
        <v>2025</v>
      </c>
    </row>
    <row r="50" spans="1:3" x14ac:dyDescent="0.2">
      <c r="A50" s="331">
        <v>8210</v>
      </c>
      <c r="B50" s="342" t="s">
        <v>640</v>
      </c>
      <c r="C50" s="349">
        <v>0</v>
      </c>
    </row>
    <row r="51" spans="1:3" x14ac:dyDescent="0.2">
      <c r="A51" s="331">
        <v>8220</v>
      </c>
      <c r="B51" s="342" t="s">
        <v>641</v>
      </c>
      <c r="C51" s="349">
        <v>0</v>
      </c>
    </row>
    <row r="52" spans="1:3" x14ac:dyDescent="0.2">
      <c r="A52" s="331">
        <v>8230</v>
      </c>
      <c r="B52" s="342" t="s">
        <v>642</v>
      </c>
      <c r="C52" s="349">
        <v>0</v>
      </c>
    </row>
    <row r="53" spans="1:3" x14ac:dyDescent="0.2">
      <c r="A53" s="331">
        <v>8240</v>
      </c>
      <c r="B53" s="342" t="s">
        <v>643</v>
      </c>
      <c r="C53" s="349">
        <v>0</v>
      </c>
    </row>
    <row r="54" spans="1:3" x14ac:dyDescent="0.2">
      <c r="A54" s="331">
        <v>8250</v>
      </c>
      <c r="B54" s="342" t="s">
        <v>644</v>
      </c>
      <c r="C54" s="349">
        <v>0</v>
      </c>
    </row>
    <row r="55" spans="1:3" x14ac:dyDescent="0.2">
      <c r="A55" s="331">
        <v>8260</v>
      </c>
      <c r="B55" s="342" t="s">
        <v>645</v>
      </c>
      <c r="C55" s="349">
        <v>0</v>
      </c>
    </row>
    <row r="56" spans="1:3" x14ac:dyDescent="0.2">
      <c r="A56" s="331">
        <v>8270</v>
      </c>
      <c r="B56" s="342" t="s">
        <v>646</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tr">
        <f>REV!A1</f>
        <v>Casa de la Cultura del Municipio de Valle de Santiago, Gto.</v>
      </c>
      <c r="B1" s="436"/>
      <c r="C1" s="436"/>
      <c r="D1" s="436"/>
      <c r="E1" s="436"/>
      <c r="F1" s="436"/>
      <c r="G1" s="436"/>
      <c r="H1" s="436"/>
      <c r="I1" s="436"/>
      <c r="J1" s="436"/>
      <c r="K1" s="1" t="s">
        <v>0</v>
      </c>
      <c r="L1" s="2">
        <f>REV!D1</f>
        <v>2025</v>
      </c>
    </row>
    <row r="2" spans="1:13" x14ac:dyDescent="0.2">
      <c r="A2" s="436" t="s">
        <v>1</v>
      </c>
      <c r="B2" s="436"/>
      <c r="C2" s="436"/>
      <c r="D2" s="436"/>
      <c r="E2" s="436"/>
      <c r="F2" s="436"/>
      <c r="G2" s="436"/>
      <c r="H2" s="436"/>
      <c r="I2" s="436"/>
      <c r="J2" s="436"/>
      <c r="K2" s="1" t="s">
        <v>2</v>
      </c>
      <c r="L2" s="2" t="s">
        <v>3</v>
      </c>
    </row>
    <row r="3" spans="1:13" x14ac:dyDescent="0.2">
      <c r="A3" s="436" t="str">
        <f>REV!A3</f>
        <v>Correspondiente del 1 de Enero al 30 de Septiembre de 2025</v>
      </c>
      <c r="B3" s="436"/>
      <c r="C3" s="436"/>
      <c r="D3" s="436"/>
      <c r="E3" s="436"/>
      <c r="F3" s="436"/>
      <c r="G3" s="436"/>
      <c r="H3" s="436"/>
      <c r="I3" s="436"/>
      <c r="J3" s="436"/>
      <c r="K3" s="1" t="s">
        <v>4</v>
      </c>
      <c r="L3" s="2">
        <f>REV!D3</f>
        <v>3</v>
      </c>
    </row>
    <row r="4" spans="1:13" ht="12" thickBot="1" x14ac:dyDescent="0.25"/>
    <row r="5" spans="1:13" ht="15.75" customHeight="1" thickBot="1" x14ac:dyDescent="0.25">
      <c r="A5" s="437" t="s">
        <v>5</v>
      </c>
      <c r="B5" s="445" t="s">
        <v>270</v>
      </c>
      <c r="C5" s="441">
        <v>2022</v>
      </c>
      <c r="D5" s="442"/>
      <c r="E5" s="442"/>
      <c r="F5" s="70"/>
      <c r="G5" s="443" t="s">
        <v>285</v>
      </c>
      <c r="H5" s="441">
        <v>2021</v>
      </c>
      <c r="I5" s="442"/>
      <c r="J5" s="442"/>
      <c r="K5" s="71"/>
      <c r="L5" s="443" t="s">
        <v>285</v>
      </c>
      <c r="M5" s="439" t="s">
        <v>270</v>
      </c>
    </row>
    <row r="6" spans="1:13" ht="12" thickBot="1" x14ac:dyDescent="0.25">
      <c r="A6" s="438"/>
      <c r="B6" s="446"/>
      <c r="C6" s="81" t="s">
        <v>271</v>
      </c>
      <c r="D6" s="82" t="s">
        <v>284</v>
      </c>
      <c r="E6" s="82" t="s">
        <v>271</v>
      </c>
      <c r="F6" s="82" t="s">
        <v>284</v>
      </c>
      <c r="G6" s="444"/>
      <c r="H6" s="81" t="s">
        <v>271</v>
      </c>
      <c r="I6" s="82" t="s">
        <v>284</v>
      </c>
      <c r="J6" s="82" t="s">
        <v>271</v>
      </c>
      <c r="K6" s="82" t="s">
        <v>284</v>
      </c>
      <c r="L6" s="444"/>
      <c r="M6" s="440"/>
    </row>
    <row r="7" spans="1:13" ht="12" thickBot="1" x14ac:dyDescent="0.25">
      <c r="A7" s="80" t="s">
        <v>9</v>
      </c>
      <c r="B7" s="165" t="s">
        <v>203</v>
      </c>
      <c r="C7" s="195" t="s">
        <v>283</v>
      </c>
      <c r="D7" s="368">
        <f>IF(ACT!B66&gt;0,ACT!B66,ACT!B66*-1)</f>
        <v>526530.78999999957</v>
      </c>
      <c r="E7" s="196" t="s">
        <v>272</v>
      </c>
      <c r="F7" s="369">
        <f>IF(ESF!E36&gt;0,ESF!E36,ESF!E36*-1)</f>
        <v>526530.79</v>
      </c>
      <c r="G7" s="393">
        <f>ROUND(D7-F7,2)</f>
        <v>0</v>
      </c>
      <c r="H7" s="84" t="s">
        <v>282</v>
      </c>
      <c r="I7" s="380">
        <f>IF(ACT!C66&gt;0,ACT!C66,ACT!C66*-1)</f>
        <v>157282.51999999955</v>
      </c>
      <c r="J7" s="85" t="s">
        <v>272</v>
      </c>
      <c r="K7" s="386">
        <f>IF(ESF!F36&gt;0,ESF!F36,ESF!F36*-1)</f>
        <v>157282.51999999999</v>
      </c>
      <c r="L7" s="388">
        <f>ROUND(I7-K7,2)</f>
        <v>0</v>
      </c>
      <c r="M7" s="136" t="s">
        <v>203</v>
      </c>
    </row>
    <row r="8" spans="1:13" ht="12" thickBot="1" x14ac:dyDescent="0.25">
      <c r="A8" s="72" t="s">
        <v>12</v>
      </c>
      <c r="B8" s="171" t="s">
        <v>203</v>
      </c>
      <c r="C8" s="86" t="s">
        <v>283</v>
      </c>
      <c r="D8" s="369">
        <f>IF(ACT!B66&gt;0,ACT!B66,ACT!B66*-1)</f>
        <v>526530.78999999957</v>
      </c>
      <c r="E8" s="87" t="s">
        <v>286</v>
      </c>
      <c r="F8" s="375">
        <f>IF(VHP!D28&gt;0,VHP!D28,VHP!D28*-1)</f>
        <v>526530.79</v>
      </c>
      <c r="G8" s="394">
        <f>ROUND(D8-F8,2)</f>
        <v>0</v>
      </c>
      <c r="H8" s="456"/>
      <c r="I8" s="457"/>
      <c r="J8" s="457"/>
      <c r="K8" s="457"/>
      <c r="L8" s="458"/>
      <c r="M8" s="137" t="s">
        <v>203</v>
      </c>
    </row>
    <row r="9" spans="1:13" ht="12" thickBot="1" x14ac:dyDescent="0.25">
      <c r="A9" s="72" t="s">
        <v>15</v>
      </c>
      <c r="B9" s="171" t="s">
        <v>203</v>
      </c>
      <c r="C9" s="447"/>
      <c r="D9" s="448"/>
      <c r="E9" s="448"/>
      <c r="F9" s="88"/>
      <c r="G9" s="89"/>
      <c r="H9" s="90" t="s">
        <v>282</v>
      </c>
      <c r="I9" s="381">
        <f>IF(ACT!C66&gt;0,ACT!C66,ACT!C66*-1)</f>
        <v>157282.51999999955</v>
      </c>
      <c r="J9" s="91" t="s">
        <v>286</v>
      </c>
      <c r="K9" s="381">
        <f>IF(VHP!D10&gt;0,VHP!D10,VHP!D10*-1)</f>
        <v>157282.51999999999</v>
      </c>
      <c r="L9" s="389">
        <f>ROUND(I9-K9,2)</f>
        <v>0</v>
      </c>
      <c r="M9" s="137" t="s">
        <v>203</v>
      </c>
    </row>
    <row r="10" spans="1:13" ht="12" thickBot="1" x14ac:dyDescent="0.25">
      <c r="A10" s="72" t="s">
        <v>17</v>
      </c>
      <c r="B10" s="171" t="s">
        <v>203</v>
      </c>
      <c r="C10" s="92"/>
      <c r="D10" s="93"/>
      <c r="E10" s="94" t="s">
        <v>286</v>
      </c>
      <c r="F10" s="375">
        <f>IF(VHP!D29&gt;0,VHP!D29,VHP!D29*-1)</f>
        <v>157282.51999999999</v>
      </c>
      <c r="G10" s="95"/>
      <c r="H10" s="90" t="s">
        <v>282</v>
      </c>
      <c r="I10" s="380">
        <f>IF(ACT!C66&gt;0,ACT!C66,ACT!C66*-1)</f>
        <v>157282.51999999955</v>
      </c>
      <c r="J10" s="96"/>
      <c r="K10" s="97"/>
      <c r="L10" s="389">
        <f>ROUND(F10-I10,2)</f>
        <v>0</v>
      </c>
      <c r="M10" s="137" t="s">
        <v>203</v>
      </c>
    </row>
    <row r="11" spans="1:13" ht="12" thickBot="1" x14ac:dyDescent="0.25">
      <c r="A11" s="72" t="s">
        <v>19</v>
      </c>
      <c r="B11" s="171" t="s">
        <v>203</v>
      </c>
      <c r="C11" s="90" t="s">
        <v>272</v>
      </c>
      <c r="D11" s="370">
        <f>IF(ESF!E36&gt;0,ESF!E36,ESF!E36*-1)</f>
        <v>526530.79</v>
      </c>
      <c r="E11" s="98" t="s">
        <v>282</v>
      </c>
      <c r="F11" s="376">
        <f>IF(ACT!B66&gt;0,ACT!B66,ACT!B66*-1)</f>
        <v>526530.78999999957</v>
      </c>
      <c r="G11" s="395">
        <f t="shared" ref="G11:G28" si="0">ROUND(D11-F11,2)</f>
        <v>0</v>
      </c>
      <c r="H11" s="90" t="s">
        <v>272</v>
      </c>
      <c r="I11" s="382">
        <f>IF(ESF!F36&gt;0,ESF!F36,ESF!F36*-1)</f>
        <v>157282.51999999999</v>
      </c>
      <c r="J11" s="91" t="s">
        <v>282</v>
      </c>
      <c r="K11" s="381">
        <f>IF(ACT!C66&gt;0,ACT!C66,ACT!C66*-1)</f>
        <v>157282.51999999955</v>
      </c>
      <c r="L11" s="389">
        <f>ROUND(I11-K11,2)</f>
        <v>0</v>
      </c>
      <c r="M11" s="137" t="s">
        <v>203</v>
      </c>
    </row>
    <row r="12" spans="1:13" x14ac:dyDescent="0.2">
      <c r="A12" s="73" t="s">
        <v>22</v>
      </c>
      <c r="B12" s="173" t="s">
        <v>160</v>
      </c>
      <c r="C12" s="99" t="s">
        <v>272</v>
      </c>
      <c r="D12" s="371">
        <f>IF(ESF!B5&gt;0,ESF!B5,ESF!B5*-1)</f>
        <v>488535.64</v>
      </c>
      <c r="E12" s="100" t="s">
        <v>273</v>
      </c>
      <c r="F12" s="377">
        <f>IF(EAA!E5&gt;0,EAA!E5,EAA!E5*-1)</f>
        <v>488535.63999999966</v>
      </c>
      <c r="G12" s="396">
        <f t="shared" si="0"/>
        <v>0</v>
      </c>
      <c r="H12" s="101" t="s">
        <v>272</v>
      </c>
      <c r="I12" s="383">
        <f>IF(ESF!C5&gt;0,ESF!C5,ESF!C5*-1)</f>
        <v>94830.05</v>
      </c>
      <c r="J12" s="102" t="s">
        <v>273</v>
      </c>
      <c r="K12" s="387">
        <f>IF(EAA!B5&gt;0,EAA!B5,EAA!B5*-1)</f>
        <v>94830.05</v>
      </c>
      <c r="L12" s="390">
        <f t="shared" ref="L12:L43" si="1">ROUND(I12-K12,2)</f>
        <v>0</v>
      </c>
      <c r="M12" s="138" t="s">
        <v>160</v>
      </c>
    </row>
    <row r="13" spans="1:13" x14ac:dyDescent="0.2">
      <c r="A13" s="74"/>
      <c r="B13" s="164" t="s">
        <v>162</v>
      </c>
      <c r="C13" s="103" t="s">
        <v>272</v>
      </c>
      <c r="D13" s="372">
        <f>IF(ESF!B6&gt;0,ESF!B6,ESF!B6*-1)</f>
        <v>108363.12</v>
      </c>
      <c r="E13" s="104" t="s">
        <v>273</v>
      </c>
      <c r="F13" s="378">
        <f>IF(EAA!E6&gt;0,EAA!E6,EAA!E6*-1)</f>
        <v>108363.12</v>
      </c>
      <c r="G13" s="397">
        <f t="shared" si="0"/>
        <v>0</v>
      </c>
      <c r="H13" s="105" t="s">
        <v>272</v>
      </c>
      <c r="I13" s="384">
        <f>IF(ESF!C6&gt;0,ESF!C6,ESF!C6*-1)</f>
        <v>30563.119999999999</v>
      </c>
      <c r="J13" s="94" t="s">
        <v>273</v>
      </c>
      <c r="K13" s="384">
        <f>IF(EAA!B6&gt;0,EAA!B6,EAA!B6*-1)</f>
        <v>30563.119999999999</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915872.06</v>
      </c>
      <c r="E22" s="104" t="s">
        <v>273</v>
      </c>
      <c r="F22" s="378">
        <f>IF(EAA!E16&gt;0,EAA!E16,EAA!E16*-1)</f>
        <v>915872.06</v>
      </c>
      <c r="G22" s="397">
        <f t="shared" si="0"/>
        <v>0</v>
      </c>
      <c r="H22" s="105" t="s">
        <v>272</v>
      </c>
      <c r="I22" s="384">
        <f>IF(ESF!C19&gt;0,ESF!C19,ESF!C19*-1)</f>
        <v>869324.16</v>
      </c>
      <c r="J22" s="94" t="s">
        <v>273</v>
      </c>
      <c r="K22" s="384">
        <f>IF(EAA!B16&gt;0,EAA!B16,EAA!B16*-1)</f>
        <v>869324.16</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2.5" x14ac:dyDescent="0.2">
      <c r="A24" s="74"/>
      <c r="B24" s="164" t="s">
        <v>188</v>
      </c>
      <c r="C24" s="103" t="s">
        <v>272</v>
      </c>
      <c r="D24" s="372">
        <f>IF(ESF!B21&gt;0,ESF!B21,ESF!B21*-1)</f>
        <v>573384.48</v>
      </c>
      <c r="E24" s="104" t="s">
        <v>273</v>
      </c>
      <c r="F24" s="378">
        <f>IF(EAA!E18&gt;0,EAA!E18,EAA!E18*-1)</f>
        <v>573384.48</v>
      </c>
      <c r="G24" s="397">
        <f t="shared" si="0"/>
        <v>0</v>
      </c>
      <c r="H24" s="105" t="s">
        <v>272</v>
      </c>
      <c r="I24" s="384">
        <f>IF(ESF!C21&gt;0,ESF!C21,ESF!C21*-1)</f>
        <v>573384.48</v>
      </c>
      <c r="J24" s="94" t="s">
        <v>273</v>
      </c>
      <c r="K24" s="384">
        <f>IF(EAA!B18&gt;0,EAA!B18,EAA!B18*-1)</f>
        <v>573384.48</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488535.64</v>
      </c>
      <c r="E28" s="111" t="s">
        <v>274</v>
      </c>
      <c r="F28" s="370">
        <f>IF(EFE!B65&gt;0,EFE!B65,EFE!B65*-1)</f>
        <v>488535.64</v>
      </c>
      <c r="G28" s="395">
        <f t="shared" si="0"/>
        <v>0</v>
      </c>
      <c r="H28" s="112"/>
      <c r="I28" s="113"/>
      <c r="J28" s="113"/>
      <c r="K28" s="113"/>
      <c r="L28" s="114"/>
      <c r="M28" s="137" t="s">
        <v>160</v>
      </c>
    </row>
    <row r="29" spans="1:13" ht="12" thickBot="1" x14ac:dyDescent="0.25">
      <c r="A29" s="72" t="s">
        <v>28</v>
      </c>
      <c r="B29" s="171" t="s">
        <v>160</v>
      </c>
      <c r="C29" s="456"/>
      <c r="D29" s="457"/>
      <c r="E29" s="457"/>
      <c r="F29" s="115"/>
      <c r="G29" s="116"/>
      <c r="H29" s="90" t="s">
        <v>272</v>
      </c>
      <c r="I29" s="381">
        <f>IF(ESF!C5&gt;0,ESF!C5,ESF!C5*-1)</f>
        <v>94830.05</v>
      </c>
      <c r="J29" s="91" t="s">
        <v>274</v>
      </c>
      <c r="K29" s="381">
        <f>IF(EFE!B63&gt;0,EFE!B63,EFE!B63*-1)</f>
        <v>94830.05</v>
      </c>
      <c r="L29" s="389">
        <f t="shared" si="1"/>
        <v>0</v>
      </c>
      <c r="M29" s="137" t="s">
        <v>160</v>
      </c>
    </row>
    <row r="30" spans="1:13" ht="12" thickBot="1" x14ac:dyDescent="0.25">
      <c r="A30" s="72" t="s">
        <v>30</v>
      </c>
      <c r="B30" s="171" t="s">
        <v>275</v>
      </c>
      <c r="C30" s="110" t="s">
        <v>272</v>
      </c>
      <c r="D30" s="370">
        <f>IF(ESF!B28&gt;0,ESF!B28,ESF!B28*-1)</f>
        <v>939386.34000000008</v>
      </c>
      <c r="E30" s="91" t="s">
        <v>272</v>
      </c>
      <c r="F30" s="370">
        <f>IF(ESF!E48&gt;0,ESF!E48,ESF!E48*-1)</f>
        <v>939386.34000000008</v>
      </c>
      <c r="G30" s="395">
        <f>ROUND(D30-F30,2)</f>
        <v>0</v>
      </c>
      <c r="H30" s="90" t="s">
        <v>272</v>
      </c>
      <c r="I30" s="381">
        <f>IF(ESF!C28&gt;0,ESF!C28,ESF!C28*-1)</f>
        <v>421332.85000000003</v>
      </c>
      <c r="J30" s="91" t="s">
        <v>272</v>
      </c>
      <c r="K30" s="381">
        <f>IF(ESF!F48&gt;0,ESF!F48,ESF!F48*-1)</f>
        <v>421332.85</v>
      </c>
      <c r="L30" s="389">
        <f t="shared" si="1"/>
        <v>0</v>
      </c>
      <c r="M30" s="137" t="s">
        <v>275</v>
      </c>
    </row>
    <row r="31" spans="1:13" ht="12" thickBot="1" x14ac:dyDescent="0.25">
      <c r="A31" s="72" t="s">
        <v>33</v>
      </c>
      <c r="B31" s="171" t="s">
        <v>276</v>
      </c>
      <c r="C31" s="110" t="s">
        <v>272</v>
      </c>
      <c r="D31" s="370">
        <f>IF(ESF!E26&gt;0,ESF!E26,ESF!E26*-1)</f>
        <v>148132.66</v>
      </c>
      <c r="E31" s="91" t="s">
        <v>287</v>
      </c>
      <c r="F31" s="370">
        <f>IF(ADP!E34&gt;0,ADP!E34,ADP!E34*-1)</f>
        <v>148132.66</v>
      </c>
      <c r="G31" s="395">
        <f>ROUND(D31-F31,2)</f>
        <v>0</v>
      </c>
      <c r="H31" s="90" t="s">
        <v>272</v>
      </c>
      <c r="I31" s="381">
        <f>IF(ESF!F26&gt;0,ESF!F26,ESF!F26*-1)</f>
        <v>156609.96</v>
      </c>
      <c r="J31" s="91" t="s">
        <v>287</v>
      </c>
      <c r="K31" s="381">
        <f>IF(ADP!D34&gt;0,ADP!D34,ADP!D34*-1)</f>
        <v>156609.96</v>
      </c>
      <c r="L31" s="389">
        <f t="shared" si="1"/>
        <v>0</v>
      </c>
      <c r="M31" s="137" t="s">
        <v>276</v>
      </c>
    </row>
    <row r="32" spans="1:13" x14ac:dyDescent="0.2">
      <c r="A32" s="73" t="s">
        <v>36</v>
      </c>
      <c r="B32" s="175" t="s">
        <v>199</v>
      </c>
      <c r="C32" s="447"/>
      <c r="D32" s="448"/>
      <c r="E32" s="448"/>
      <c r="F32" s="448"/>
      <c r="G32" s="449"/>
      <c r="H32" s="101" t="s">
        <v>272</v>
      </c>
      <c r="I32" s="399">
        <f>IF(ESF!F30&gt;0,ESF!F30,ESF!F30*-1)</f>
        <v>0</v>
      </c>
      <c r="J32" s="102" t="s">
        <v>286</v>
      </c>
      <c r="K32" s="399">
        <f>IF(VHP!B4&gt;0,VHP!B4,VHP!B4*-1)</f>
        <v>0</v>
      </c>
      <c r="L32" s="390">
        <f t="shared" si="1"/>
        <v>0</v>
      </c>
      <c r="M32" s="141" t="s">
        <v>199</v>
      </c>
    </row>
    <row r="33" spans="1:15" ht="12" thickBot="1" x14ac:dyDescent="0.25">
      <c r="A33" s="75"/>
      <c r="B33" s="176" t="s">
        <v>199</v>
      </c>
      <c r="C33" s="450"/>
      <c r="D33" s="451"/>
      <c r="E33" s="451"/>
      <c r="F33" s="451"/>
      <c r="G33" s="452"/>
      <c r="H33" s="117" t="s">
        <v>272</v>
      </c>
      <c r="I33" s="385">
        <f>IF(ESF!F30&gt;0,ESF!F30,ESF!F30*-1)</f>
        <v>0</v>
      </c>
      <c r="J33" s="109" t="s">
        <v>286</v>
      </c>
      <c r="K33" s="385">
        <f>IF(VHP!F4&gt;0,VHP!F4,VHP!F4*-1)</f>
        <v>0</v>
      </c>
      <c r="L33" s="392">
        <f t="shared" si="1"/>
        <v>0</v>
      </c>
      <c r="M33" s="142" t="s">
        <v>199</v>
      </c>
    </row>
    <row r="34" spans="1:15" ht="12" thickBot="1" x14ac:dyDescent="0.25">
      <c r="A34" s="72" t="s">
        <v>39</v>
      </c>
      <c r="B34" s="177" t="s">
        <v>202</v>
      </c>
      <c r="C34" s="450"/>
      <c r="D34" s="451"/>
      <c r="E34" s="451"/>
      <c r="F34" s="451"/>
      <c r="G34" s="452"/>
      <c r="H34" s="90" t="s">
        <v>272</v>
      </c>
      <c r="I34" s="381">
        <f>IF(ESF!F35&gt;0,ESF!F35,ESF!F35*-1)</f>
        <v>264722.89</v>
      </c>
      <c r="J34" s="91" t="s">
        <v>286</v>
      </c>
      <c r="K34" s="381">
        <f>IF(VHP!F9&gt;0,VHP!F9,VHP!F9*-1)</f>
        <v>264722.89</v>
      </c>
      <c r="L34" s="389">
        <f t="shared" si="1"/>
        <v>0</v>
      </c>
      <c r="M34" s="143" t="s">
        <v>202</v>
      </c>
    </row>
    <row r="35" spans="1:15" ht="22.5" x14ac:dyDescent="0.2">
      <c r="A35" s="73" t="s">
        <v>41</v>
      </c>
      <c r="B35" s="178" t="s">
        <v>208</v>
      </c>
      <c r="C35" s="450"/>
      <c r="D35" s="451"/>
      <c r="E35" s="451"/>
      <c r="F35" s="451"/>
      <c r="G35" s="45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53"/>
      <c r="D36" s="454"/>
      <c r="E36" s="454"/>
      <c r="F36" s="454"/>
      <c r="G36" s="45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791253.68</v>
      </c>
      <c r="E37" s="91" t="s">
        <v>286</v>
      </c>
      <c r="F37" s="370">
        <f>IF(VHP!F38&gt;0,VHP!F38,VHP!F38*-1)</f>
        <v>791253.68</v>
      </c>
      <c r="G37" s="400">
        <f>ROUND(D37-F37,2)</f>
        <v>0</v>
      </c>
      <c r="H37" s="90" t="s">
        <v>272</v>
      </c>
      <c r="I37" s="381">
        <f>IF(ESF!F46&gt;0,ESF!F46,ESF!F46*-1)</f>
        <v>264722.89</v>
      </c>
      <c r="J37" s="91" t="s">
        <v>286</v>
      </c>
      <c r="K37" s="381">
        <f>IF(VHP!F20&gt;0,VHP!F20,VHP!F20*-1)</f>
        <v>264722.89</v>
      </c>
      <c r="L37" s="389">
        <f t="shared" si="1"/>
        <v>0</v>
      </c>
      <c r="M37" s="146" t="s">
        <v>277</v>
      </c>
    </row>
    <row r="38" spans="1:15" ht="22.5" x14ac:dyDescent="0.2">
      <c r="A38" s="73" t="s">
        <v>45</v>
      </c>
      <c r="B38" s="175" t="s">
        <v>278</v>
      </c>
      <c r="C38" s="447"/>
      <c r="D38" s="448"/>
      <c r="E38" s="448"/>
      <c r="F38" s="448"/>
      <c r="G38" s="449"/>
      <c r="H38" s="101" t="s">
        <v>286</v>
      </c>
      <c r="I38" s="399">
        <f>IF(VHP!B4&gt;0,VHP!B4,VHP!B4*-1)</f>
        <v>0</v>
      </c>
      <c r="J38" s="102" t="s">
        <v>272</v>
      </c>
      <c r="K38" s="399">
        <f>IF(ESF!F30&gt;0,ESF!F30,ESF!F30*-1)</f>
        <v>0</v>
      </c>
      <c r="L38" s="390">
        <f t="shared" si="1"/>
        <v>0</v>
      </c>
      <c r="M38" s="141" t="s">
        <v>278</v>
      </c>
    </row>
    <row r="39" spans="1:15" ht="23.25" thickBot="1" x14ac:dyDescent="0.25">
      <c r="A39" s="75"/>
      <c r="B39" s="176" t="s">
        <v>278</v>
      </c>
      <c r="C39" s="450"/>
      <c r="D39" s="451"/>
      <c r="E39" s="451"/>
      <c r="F39" s="451"/>
      <c r="G39" s="452"/>
      <c r="H39" s="117" t="s">
        <v>286</v>
      </c>
      <c r="I39" s="385">
        <f>IF(VHP!F4&gt;0,VHP!F4,VHP!F4*-1)</f>
        <v>0</v>
      </c>
      <c r="J39" s="109" t="s">
        <v>272</v>
      </c>
      <c r="K39" s="385">
        <f>IF(ESF!F30&gt;0,ESF!F30,ESF!F30*-1)</f>
        <v>0</v>
      </c>
      <c r="L39" s="392">
        <f t="shared" si="1"/>
        <v>0</v>
      </c>
      <c r="M39" s="142" t="s">
        <v>278</v>
      </c>
    </row>
    <row r="40" spans="1:15" ht="23.25" thickBot="1" x14ac:dyDescent="0.25">
      <c r="A40" s="72" t="s">
        <v>48</v>
      </c>
      <c r="B40" s="177" t="s">
        <v>279</v>
      </c>
      <c r="C40" s="450"/>
      <c r="D40" s="451"/>
      <c r="E40" s="451"/>
      <c r="F40" s="451"/>
      <c r="G40" s="452"/>
      <c r="H40" s="90" t="s">
        <v>286</v>
      </c>
      <c r="I40" s="381">
        <f>IF(VHP!F9&gt;0,VHP!F9,VHP!F9*-1)</f>
        <v>264722.89</v>
      </c>
      <c r="J40" s="91" t="s">
        <v>272</v>
      </c>
      <c r="K40" s="381">
        <f>IF(ESF!F35&gt;0,ESF!F35,ESF!F35*-1)</f>
        <v>264722.89</v>
      </c>
      <c r="L40" s="389">
        <f t="shared" si="1"/>
        <v>0</v>
      </c>
      <c r="M40" s="143" t="s">
        <v>279</v>
      </c>
    </row>
    <row r="41" spans="1:15" ht="22.5" x14ac:dyDescent="0.2">
      <c r="A41" s="73" t="s">
        <v>50</v>
      </c>
      <c r="B41" s="178" t="s">
        <v>280</v>
      </c>
      <c r="C41" s="450"/>
      <c r="D41" s="451"/>
      <c r="E41" s="451"/>
      <c r="F41" s="451"/>
      <c r="G41" s="45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53"/>
      <c r="D42" s="454"/>
      <c r="E42" s="454"/>
      <c r="F42" s="454"/>
      <c r="G42" s="45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791253.68</v>
      </c>
      <c r="E43" s="91" t="s">
        <v>272</v>
      </c>
      <c r="F43" s="118">
        <f>IF(ESF!E46&gt;0,ESF!E46,ESF!E46*-1)</f>
        <v>791253.68</v>
      </c>
      <c r="G43" s="395">
        <f t="shared" ref="G43:G49" si="2">ROUND(D43-F43,2)</f>
        <v>0</v>
      </c>
      <c r="H43" s="90" t="s">
        <v>286</v>
      </c>
      <c r="I43" s="381">
        <f>IF(VHP!F20&gt;0,VHP!F20,VHP!F20*-1)</f>
        <v>264722.89</v>
      </c>
      <c r="J43" s="91" t="s">
        <v>272</v>
      </c>
      <c r="K43" s="381">
        <f>IF(ESF!F46&gt;0,ESF!F46,ESF!F46*-1)</f>
        <v>264722.89</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47"/>
      <c r="I44" s="448"/>
      <c r="J44" s="448"/>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7"/>
      <c r="I45" s="448"/>
      <c r="J45" s="448"/>
      <c r="K45" s="448"/>
      <c r="L45" s="449"/>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50"/>
      <c r="I46" s="451"/>
      <c r="J46" s="451"/>
      <c r="K46" s="451"/>
      <c r="L46" s="45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50"/>
      <c r="I47" s="451"/>
      <c r="J47" s="451"/>
      <c r="K47" s="451"/>
      <c r="L47" s="452"/>
      <c r="M47" s="148" t="s">
        <v>205</v>
      </c>
    </row>
    <row r="48" spans="1:15" x14ac:dyDescent="0.2">
      <c r="A48" s="74"/>
      <c r="B48" s="165" t="s">
        <v>206</v>
      </c>
      <c r="C48" s="122" t="s">
        <v>286</v>
      </c>
      <c r="D48" s="378">
        <f>IF(VHP!D31&gt;0,VHP!D31,VHP!D31*-1)</f>
        <v>0</v>
      </c>
      <c r="E48" s="94" t="s">
        <v>288</v>
      </c>
      <c r="F48" s="123">
        <f>IF(CSF!$B54&gt;0,CSF!$B54,CSF!$C54)</f>
        <v>0</v>
      </c>
      <c r="G48" s="397">
        <f t="shared" si="2"/>
        <v>0</v>
      </c>
      <c r="H48" s="450"/>
      <c r="I48" s="451"/>
      <c r="J48" s="451"/>
      <c r="K48" s="451"/>
      <c r="L48" s="45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50"/>
      <c r="I49" s="451"/>
      <c r="J49" s="451"/>
      <c r="K49" s="451"/>
      <c r="L49" s="452"/>
      <c r="M49" s="150" t="s">
        <v>207</v>
      </c>
    </row>
    <row r="50" spans="1:13" ht="12" thickBot="1" x14ac:dyDescent="0.25">
      <c r="A50" s="72" t="s">
        <v>59</v>
      </c>
      <c r="B50" s="184" t="s">
        <v>204</v>
      </c>
      <c r="C50" s="90" t="s">
        <v>286</v>
      </c>
      <c r="D50" s="370">
        <f>IF(VHP!C29&gt;0,VHP!C29,VHP!C29*-1)</f>
        <v>157282.51999999999</v>
      </c>
      <c r="E50" s="91" t="s">
        <v>288</v>
      </c>
      <c r="F50" s="118">
        <f>IF(CSF!$B52&gt;0,CSF!$B52,CSF!$C52)</f>
        <v>157282.51999999999</v>
      </c>
      <c r="G50" s="395">
        <f t="shared" ref="G50:G55" si="3">ROUND(D50-F50,2)</f>
        <v>0</v>
      </c>
      <c r="H50" s="450"/>
      <c r="I50" s="451"/>
      <c r="J50" s="451"/>
      <c r="K50" s="451"/>
      <c r="L50" s="45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50"/>
      <c r="I51" s="451"/>
      <c r="J51" s="451"/>
      <c r="K51" s="451"/>
      <c r="L51" s="452"/>
      <c r="M51" s="152" t="s">
        <v>209</v>
      </c>
    </row>
    <row r="52" spans="1:13" ht="23.25" thickBot="1" x14ac:dyDescent="0.25">
      <c r="A52" s="79"/>
      <c r="B52" s="166" t="s">
        <v>210</v>
      </c>
      <c r="C52" s="125" t="s">
        <v>286</v>
      </c>
      <c r="D52" s="401">
        <f>IF(VHP!E36&gt;0,VHP!E36,VHP!E36*-1)</f>
        <v>0</v>
      </c>
      <c r="E52" s="126" t="s">
        <v>288</v>
      </c>
      <c r="F52" s="127">
        <f>IF(CSF!$B59&gt;0,CSF!$B59,CSF!$C59)</f>
        <v>0</v>
      </c>
      <c r="G52" s="403">
        <f t="shared" si="3"/>
        <v>0</v>
      </c>
      <c r="H52" s="450"/>
      <c r="I52" s="451"/>
      <c r="J52" s="451"/>
      <c r="K52" s="451"/>
      <c r="L52" s="452"/>
      <c r="M52" s="153" t="s">
        <v>210</v>
      </c>
    </row>
    <row r="53" spans="1:13" ht="12" thickBot="1" x14ac:dyDescent="0.25">
      <c r="A53" s="72" t="s">
        <v>70</v>
      </c>
      <c r="B53" s="184" t="s">
        <v>154</v>
      </c>
      <c r="C53" s="90" t="s">
        <v>286</v>
      </c>
      <c r="D53" s="370">
        <f>IF((VHP!D28+VHP!D29)&gt;0,VHP!D28+VHP!D29,(VHP!D28+VHP!D29)*-1)</f>
        <v>369248.27</v>
      </c>
      <c r="E53" s="91" t="s">
        <v>288</v>
      </c>
      <c r="F53" s="118">
        <f>IF(CSF!$B51&gt;0,CSF!$B51,CSF!$C51)</f>
        <v>369248.27</v>
      </c>
      <c r="G53" s="395">
        <f t="shared" si="3"/>
        <v>0</v>
      </c>
      <c r="H53" s="451"/>
      <c r="I53" s="451"/>
      <c r="J53" s="451"/>
      <c r="K53" s="451"/>
      <c r="L53" s="452"/>
      <c r="M53" s="151" t="s">
        <v>154</v>
      </c>
    </row>
    <row r="54" spans="1:13" ht="12" thickBot="1" x14ac:dyDescent="0.25">
      <c r="A54" s="76" t="s">
        <v>63</v>
      </c>
      <c r="B54" s="185" t="s">
        <v>154</v>
      </c>
      <c r="C54" s="101" t="s">
        <v>286</v>
      </c>
      <c r="D54" s="370">
        <f>IF(VHP!D28&gt;0,VHP!D28,VHP!D28*-1)</f>
        <v>526530.79</v>
      </c>
      <c r="E54" s="102" t="s">
        <v>272</v>
      </c>
      <c r="F54" s="119">
        <f>IF(ESF!E36&gt;0,ESF!E36,ESF!E36*-1)</f>
        <v>526530.79</v>
      </c>
      <c r="G54" s="396">
        <f t="shared" si="3"/>
        <v>0</v>
      </c>
      <c r="H54" s="450"/>
      <c r="I54" s="451"/>
      <c r="J54" s="451"/>
      <c r="K54" s="451"/>
      <c r="L54" s="452"/>
      <c r="M54" s="152" t="s">
        <v>154</v>
      </c>
    </row>
    <row r="55" spans="1:13" ht="12" thickBot="1" x14ac:dyDescent="0.25">
      <c r="A55" s="75"/>
      <c r="B55" s="183" t="s">
        <v>154</v>
      </c>
      <c r="C55" s="117" t="s">
        <v>286</v>
      </c>
      <c r="D55" s="379">
        <f>IF(VHP!D28&gt;0,VHP!D28,VHP!D28*-1)</f>
        <v>526530.79</v>
      </c>
      <c r="E55" s="109" t="s">
        <v>282</v>
      </c>
      <c r="F55" s="124">
        <f>IF(ACT!B66&gt;0,ACT!B66,ACT!B66*-1)</f>
        <v>526530.78999999957</v>
      </c>
      <c r="G55" s="398">
        <f t="shared" si="3"/>
        <v>0</v>
      </c>
      <c r="H55" s="453"/>
      <c r="I55" s="454"/>
      <c r="J55" s="454"/>
      <c r="K55" s="454"/>
      <c r="L55" s="455"/>
      <c r="M55" s="150" t="s">
        <v>154</v>
      </c>
    </row>
    <row r="56" spans="1:13" x14ac:dyDescent="0.2">
      <c r="A56" s="76" t="s">
        <v>66</v>
      </c>
      <c r="B56" s="191" t="s">
        <v>154</v>
      </c>
      <c r="C56" s="450"/>
      <c r="D56" s="451"/>
      <c r="E56" s="451"/>
      <c r="F56" s="128"/>
      <c r="G56" s="129"/>
      <c r="H56" s="130" t="s">
        <v>286</v>
      </c>
      <c r="I56" s="387">
        <f>IF(VHP!D10&gt;0,VHP!D10,VHP!D10*-1)</f>
        <v>157282.51999999999</v>
      </c>
      <c r="J56" s="131" t="s">
        <v>272</v>
      </c>
      <c r="K56" s="387">
        <f>IF(ESF!F36&gt;0,ESF!F36,ESF!F36*-1)</f>
        <v>157282.51999999999</v>
      </c>
      <c r="L56" s="406">
        <f t="shared" ref="L56:L57" si="4">ROUND(I56-K56,2)</f>
        <v>0</v>
      </c>
      <c r="M56" s="152" t="s">
        <v>154</v>
      </c>
    </row>
    <row r="57" spans="1:13" ht="12" thickBot="1" x14ac:dyDescent="0.25">
      <c r="A57" s="75"/>
      <c r="B57" s="192" t="s">
        <v>154</v>
      </c>
      <c r="C57" s="450"/>
      <c r="D57" s="451"/>
      <c r="E57" s="451"/>
      <c r="F57" s="128"/>
      <c r="G57" s="129"/>
      <c r="H57" s="122" t="s">
        <v>286</v>
      </c>
      <c r="I57" s="384">
        <f>IF(VHP!D10&gt;0,VHP!D10,VHP!D10*-1)</f>
        <v>157282.51999999999</v>
      </c>
      <c r="J57" s="94" t="s">
        <v>282</v>
      </c>
      <c r="K57" s="405">
        <f>IF(ACT!C66&gt;0,ACT!C66,ACT!C66*-1)</f>
        <v>157282.51999999955</v>
      </c>
      <c r="L57" s="391">
        <f t="shared" si="4"/>
        <v>0</v>
      </c>
      <c r="M57" s="150" t="s">
        <v>154</v>
      </c>
    </row>
    <row r="58" spans="1:13" x14ac:dyDescent="0.2">
      <c r="A58" s="83" t="s">
        <v>68</v>
      </c>
      <c r="B58" s="193" t="s">
        <v>204</v>
      </c>
      <c r="C58" s="122" t="s">
        <v>286</v>
      </c>
      <c r="D58" s="378">
        <f>IF(VHP!D29&gt;0,VHP!D29,VHP!D29*-1)</f>
        <v>157282.51999999999</v>
      </c>
      <c r="E58" s="128"/>
      <c r="F58" s="128"/>
      <c r="G58" s="128"/>
      <c r="H58" s="459"/>
      <c r="I58" s="460"/>
      <c r="J58" s="94" t="s">
        <v>272</v>
      </c>
      <c r="K58" s="384">
        <f>IF(ESF!F36&gt;0,ESF!F36,ESF!F36*-1)</f>
        <v>157282.51999999999</v>
      </c>
      <c r="L58" s="391">
        <f>ROUND((D58-K58),2)</f>
        <v>0</v>
      </c>
      <c r="M58" s="154" t="s">
        <v>204</v>
      </c>
    </row>
    <row r="59" spans="1:13" ht="12" thickBot="1" x14ac:dyDescent="0.25">
      <c r="A59" s="75"/>
      <c r="B59" s="194" t="s">
        <v>204</v>
      </c>
      <c r="C59" s="125" t="s">
        <v>286</v>
      </c>
      <c r="D59" s="404">
        <f>IF(VHP!D29&gt;0,VHP!D29,VHP!D29*-1)</f>
        <v>157282.51999999999</v>
      </c>
      <c r="E59" s="128"/>
      <c r="F59" s="128"/>
      <c r="G59" s="128"/>
      <c r="H59" s="453"/>
      <c r="I59" s="461"/>
      <c r="J59" s="126" t="s">
        <v>283</v>
      </c>
      <c r="K59" s="405">
        <f>IF(ACT!C66&gt;0,ACT!C66,ACT!C66*-1)</f>
        <v>157282.51999999955</v>
      </c>
      <c r="L59" s="407">
        <f>ROUND((D59-K59),2)</f>
        <v>0</v>
      </c>
      <c r="M59" s="149" t="s">
        <v>204</v>
      </c>
    </row>
    <row r="60" spans="1:13" ht="12" thickBot="1" x14ac:dyDescent="0.25">
      <c r="A60" s="78" t="s">
        <v>72</v>
      </c>
      <c r="B60" s="186" t="s">
        <v>160</v>
      </c>
      <c r="C60" s="90" t="s">
        <v>288</v>
      </c>
      <c r="D60" s="118">
        <f>IF(CSF!$B5&gt;0,CSF!$B5,CSF!$C5)</f>
        <v>393705.59</v>
      </c>
      <c r="E60" s="91" t="s">
        <v>274</v>
      </c>
      <c r="F60" s="118">
        <f>IF(EFE!B61&gt;0,EFE!B61,EFE!B61*-1)</f>
        <v>393705.58999999956</v>
      </c>
      <c r="G60" s="395">
        <f>ROUND(D60-F60,2)</f>
        <v>0</v>
      </c>
      <c r="H60" s="447"/>
      <c r="I60" s="448"/>
      <c r="J60" s="448"/>
      <c r="K60" s="448"/>
      <c r="L60" s="449"/>
      <c r="M60" s="155" t="s">
        <v>160</v>
      </c>
    </row>
    <row r="61" spans="1:13" x14ac:dyDescent="0.2">
      <c r="A61" s="76" t="s">
        <v>75</v>
      </c>
      <c r="B61" s="187" t="s">
        <v>160</v>
      </c>
      <c r="C61" s="101" t="s">
        <v>288</v>
      </c>
      <c r="D61" s="119">
        <f>IF(CSF!$B5&gt;0,CSF!$B5,CSF!$C5)</f>
        <v>393705.59</v>
      </c>
      <c r="E61" s="102" t="s">
        <v>273</v>
      </c>
      <c r="F61" s="119">
        <f>IF(EAA!F5&gt;0,EAA!F5,EAA!F5*-1)</f>
        <v>393705.58999999968</v>
      </c>
      <c r="G61" s="396">
        <f>ROUND(D61-F61,2)</f>
        <v>0</v>
      </c>
      <c r="H61" s="450"/>
      <c r="I61" s="451"/>
      <c r="J61" s="451"/>
      <c r="K61" s="451"/>
      <c r="L61" s="452"/>
      <c r="M61" s="156" t="s">
        <v>160</v>
      </c>
    </row>
    <row r="62" spans="1:13" x14ac:dyDescent="0.2">
      <c r="A62" s="79"/>
      <c r="B62" s="167" t="s">
        <v>162</v>
      </c>
      <c r="C62" s="122" t="s">
        <v>288</v>
      </c>
      <c r="D62" s="123">
        <f>IF(CSF!$B6&gt;0,CSF!$B6,CSF!$C6)</f>
        <v>77800</v>
      </c>
      <c r="E62" s="94" t="s">
        <v>273</v>
      </c>
      <c r="F62" s="123">
        <f>IF(EAA!F6&gt;0,EAA!F6,EAA!F6*-1)</f>
        <v>77800</v>
      </c>
      <c r="G62" s="397">
        <f>ROUND(D62-F62,2)</f>
        <v>0</v>
      </c>
      <c r="H62" s="450"/>
      <c r="I62" s="451"/>
      <c r="J62" s="451"/>
      <c r="K62" s="451"/>
      <c r="L62" s="452"/>
      <c r="M62" s="157" t="s">
        <v>162</v>
      </c>
    </row>
    <row r="63" spans="1:13" x14ac:dyDescent="0.2">
      <c r="A63" s="79"/>
      <c r="B63" s="167" t="s">
        <v>164</v>
      </c>
      <c r="C63" s="122" t="s">
        <v>288</v>
      </c>
      <c r="D63" s="123">
        <f>IF(CSF!$B7&gt;0,CSF!$B7,CSF!$C7)</f>
        <v>0</v>
      </c>
      <c r="E63" s="94" t="s">
        <v>273</v>
      </c>
      <c r="F63" s="123">
        <f>IF(EAA!F7&gt;0,EAA!F7,EAA!F7*-1)</f>
        <v>0</v>
      </c>
      <c r="G63" s="397">
        <f>ROUND(D63-F63,2)</f>
        <v>0</v>
      </c>
      <c r="H63" s="450"/>
      <c r="I63" s="451"/>
      <c r="J63" s="451"/>
      <c r="K63" s="451"/>
      <c r="L63" s="45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50"/>
      <c r="I64" s="451"/>
      <c r="J64" s="451"/>
      <c r="K64" s="451"/>
      <c r="L64" s="452"/>
      <c r="M64" s="157" t="s">
        <v>166</v>
      </c>
    </row>
    <row r="65" spans="1:13" x14ac:dyDescent="0.2">
      <c r="A65" s="79"/>
      <c r="B65" s="167" t="s">
        <v>168</v>
      </c>
      <c r="C65" s="122" t="s">
        <v>288</v>
      </c>
      <c r="D65" s="123">
        <f>IF(CSF!$B9&gt;0,CSF!$B9,CSF!$C9)</f>
        <v>0</v>
      </c>
      <c r="E65" s="94" t="s">
        <v>273</v>
      </c>
      <c r="F65" s="123">
        <f>IF(EAA!F9&gt;0,EAA!F9,EAA!F9*-1)</f>
        <v>0</v>
      </c>
      <c r="G65" s="397">
        <f t="shared" si="5"/>
        <v>0</v>
      </c>
      <c r="H65" s="450"/>
      <c r="I65" s="451"/>
      <c r="J65" s="451"/>
      <c r="K65" s="451"/>
      <c r="L65" s="452"/>
      <c r="M65" s="157" t="s">
        <v>168</v>
      </c>
    </row>
    <row r="66" spans="1:13" ht="22.5" x14ac:dyDescent="0.2">
      <c r="A66" s="79"/>
      <c r="B66" s="167" t="s">
        <v>170</v>
      </c>
      <c r="C66" s="122" t="s">
        <v>288</v>
      </c>
      <c r="D66" s="123">
        <f>IF(CSF!$B10&gt;0,CSF!$B10,CSF!$C10)</f>
        <v>0</v>
      </c>
      <c r="E66" s="94" t="s">
        <v>273</v>
      </c>
      <c r="F66" s="123">
        <f>IF(EAA!F10&gt;0,EAA!F10,EAA!F10*-1)</f>
        <v>0</v>
      </c>
      <c r="G66" s="397">
        <f t="shared" si="5"/>
        <v>0</v>
      </c>
      <c r="H66" s="450"/>
      <c r="I66" s="451"/>
      <c r="J66" s="451"/>
      <c r="K66" s="451"/>
      <c r="L66" s="452"/>
      <c r="M66" s="157" t="s">
        <v>170</v>
      </c>
    </row>
    <row r="67" spans="1:13" x14ac:dyDescent="0.2">
      <c r="A67" s="79"/>
      <c r="B67" s="167" t="s">
        <v>172</v>
      </c>
      <c r="C67" s="122" t="s">
        <v>288</v>
      </c>
      <c r="D67" s="123">
        <f>IF(CSF!$B11&gt;0,CSF!$B11,CSF!$C11)</f>
        <v>0</v>
      </c>
      <c r="E67" s="94" t="s">
        <v>273</v>
      </c>
      <c r="F67" s="123">
        <f>IF(EAA!F11&gt;0,EAA!F11,EAA!F11*-1)</f>
        <v>0</v>
      </c>
      <c r="G67" s="397">
        <f t="shared" si="5"/>
        <v>0</v>
      </c>
      <c r="H67" s="450"/>
      <c r="I67" s="451"/>
      <c r="J67" s="451"/>
      <c r="K67" s="451"/>
      <c r="L67" s="452"/>
      <c r="M67" s="157" t="s">
        <v>172</v>
      </c>
    </row>
    <row r="68" spans="1:13" x14ac:dyDescent="0.2">
      <c r="A68" s="79"/>
      <c r="B68" s="167" t="s">
        <v>178</v>
      </c>
      <c r="C68" s="122" t="s">
        <v>288</v>
      </c>
      <c r="D68" s="123">
        <f>IF(CSF!$B14&gt;0,CSF!$B14,CSF!$C14)</f>
        <v>0</v>
      </c>
      <c r="E68" s="94" t="s">
        <v>273</v>
      </c>
      <c r="F68" s="123">
        <f>IF(EAA!F13&gt;0,EAA!F13,EAA!F13*-1)</f>
        <v>0</v>
      </c>
      <c r="G68" s="397">
        <f t="shared" si="5"/>
        <v>0</v>
      </c>
      <c r="H68" s="450"/>
      <c r="I68" s="451"/>
      <c r="J68" s="451"/>
      <c r="K68" s="451"/>
      <c r="L68" s="452"/>
      <c r="M68" s="157" t="s">
        <v>178</v>
      </c>
    </row>
    <row r="69" spans="1:13" ht="22.5" x14ac:dyDescent="0.2">
      <c r="A69" s="79"/>
      <c r="B69" s="167" t="s">
        <v>180</v>
      </c>
      <c r="C69" s="122" t="s">
        <v>288</v>
      </c>
      <c r="D69" s="123">
        <f>IF(CSF!$B15&gt;0,CSF!$B15,CSF!$C15)</f>
        <v>0</v>
      </c>
      <c r="E69" s="94" t="s">
        <v>273</v>
      </c>
      <c r="F69" s="123">
        <f>IF(EAA!F14&gt;0,EAA!F14,EAA!F14*-1)</f>
        <v>0</v>
      </c>
      <c r="G69" s="397">
        <f t="shared" si="5"/>
        <v>0</v>
      </c>
      <c r="H69" s="450"/>
      <c r="I69" s="451"/>
      <c r="J69" s="451"/>
      <c r="K69" s="451"/>
      <c r="L69" s="452"/>
      <c r="M69" s="157" t="s">
        <v>180</v>
      </c>
    </row>
    <row r="70" spans="1:13" ht="22.5" x14ac:dyDescent="0.2">
      <c r="A70" s="79"/>
      <c r="B70" s="167" t="s">
        <v>182</v>
      </c>
      <c r="C70" s="122" t="s">
        <v>288</v>
      </c>
      <c r="D70" s="123">
        <f>IF(CSF!$B16&gt;0,CSF!$B16,CSF!$C16)</f>
        <v>0</v>
      </c>
      <c r="E70" s="94" t="s">
        <v>273</v>
      </c>
      <c r="F70" s="123">
        <f>IF(EAA!F15&gt;0,EAA!F15,EAA!F15*-1)</f>
        <v>0</v>
      </c>
      <c r="G70" s="397">
        <f t="shared" si="5"/>
        <v>0</v>
      </c>
      <c r="H70" s="450"/>
      <c r="I70" s="451"/>
      <c r="J70" s="451"/>
      <c r="K70" s="451"/>
      <c r="L70" s="452"/>
      <c r="M70" s="157" t="s">
        <v>182</v>
      </c>
    </row>
    <row r="71" spans="1:13" x14ac:dyDescent="0.2">
      <c r="A71" s="79"/>
      <c r="B71" s="167" t="s">
        <v>184</v>
      </c>
      <c r="C71" s="122" t="s">
        <v>288</v>
      </c>
      <c r="D71" s="123">
        <f>IF(CSF!$B17&gt;0,CSF!$B17,CSF!$C17)</f>
        <v>46547.9</v>
      </c>
      <c r="E71" s="94" t="s">
        <v>273</v>
      </c>
      <c r="F71" s="123">
        <f>IF(EAA!F16&gt;0,EAA!F16,EAA!F16*-1)</f>
        <v>46547.900000000023</v>
      </c>
      <c r="G71" s="397">
        <f t="shared" si="5"/>
        <v>0</v>
      </c>
      <c r="H71" s="450"/>
      <c r="I71" s="451"/>
      <c r="J71" s="451"/>
      <c r="K71" s="451"/>
      <c r="L71" s="452"/>
      <c r="M71" s="157" t="s">
        <v>184</v>
      </c>
    </row>
    <row r="72" spans="1:13" x14ac:dyDescent="0.2">
      <c r="A72" s="79"/>
      <c r="B72" s="167" t="s">
        <v>186</v>
      </c>
      <c r="C72" s="122" t="s">
        <v>288</v>
      </c>
      <c r="D72" s="123">
        <f>IF(CSF!$B18&gt;0,CSF!$B18,CSF!$C18)</f>
        <v>0</v>
      </c>
      <c r="E72" s="94" t="s">
        <v>273</v>
      </c>
      <c r="F72" s="123">
        <f>IF(EAA!F17&gt;0,EAA!F17,EAA!F17*-1)</f>
        <v>0</v>
      </c>
      <c r="G72" s="397">
        <f t="shared" si="5"/>
        <v>0</v>
      </c>
      <c r="H72" s="450"/>
      <c r="I72" s="451"/>
      <c r="J72" s="451"/>
      <c r="K72" s="451"/>
      <c r="L72" s="452"/>
      <c r="M72" s="157" t="s">
        <v>186</v>
      </c>
    </row>
    <row r="73" spans="1:13" ht="22.5" x14ac:dyDescent="0.2">
      <c r="A73" s="79"/>
      <c r="B73" s="167" t="s">
        <v>188</v>
      </c>
      <c r="C73" s="122" t="s">
        <v>288</v>
      </c>
      <c r="D73" s="123">
        <f>IF(CSF!$B19&gt;0,CSF!$B19,CSF!$C19)</f>
        <v>0</v>
      </c>
      <c r="E73" s="94" t="s">
        <v>273</v>
      </c>
      <c r="F73" s="123">
        <f>IF(EAA!F18&gt;0,EAA!F18,EAA!F18*-1)</f>
        <v>0</v>
      </c>
      <c r="G73" s="397">
        <f t="shared" si="5"/>
        <v>0</v>
      </c>
      <c r="H73" s="450"/>
      <c r="I73" s="451"/>
      <c r="J73" s="451"/>
      <c r="K73" s="451"/>
      <c r="L73" s="452"/>
      <c r="M73" s="157" t="s">
        <v>188</v>
      </c>
    </row>
    <row r="74" spans="1:13" x14ac:dyDescent="0.2">
      <c r="A74" s="79"/>
      <c r="B74" s="167" t="s">
        <v>190</v>
      </c>
      <c r="C74" s="122" t="s">
        <v>288</v>
      </c>
      <c r="D74" s="123">
        <f>IF(CSF!$B20&gt;0,CSF!$B20,CSF!$C20)</f>
        <v>0</v>
      </c>
      <c r="E74" s="94" t="s">
        <v>273</v>
      </c>
      <c r="F74" s="123">
        <f>IF(EAA!F19&gt;0,EAA!F19,EAA!F19*-1)</f>
        <v>0</v>
      </c>
      <c r="G74" s="397">
        <f t="shared" si="5"/>
        <v>0</v>
      </c>
      <c r="H74" s="450"/>
      <c r="I74" s="451"/>
      <c r="J74" s="451"/>
      <c r="K74" s="451"/>
      <c r="L74" s="452"/>
      <c r="M74" s="157" t="s">
        <v>190</v>
      </c>
    </row>
    <row r="75" spans="1:13" ht="22.5" x14ac:dyDescent="0.2">
      <c r="A75" s="79"/>
      <c r="B75" s="167" t="s">
        <v>192</v>
      </c>
      <c r="C75" s="122" t="s">
        <v>288</v>
      </c>
      <c r="D75" s="123">
        <f>IF(CSF!$B21&gt;0,CSF!$B21,CSF!$C21)</f>
        <v>0</v>
      </c>
      <c r="E75" s="94" t="s">
        <v>273</v>
      </c>
      <c r="F75" s="123">
        <f>IF(EAA!F20&gt;0,EAA!F20,EAA!F20*-1)</f>
        <v>0</v>
      </c>
      <c r="G75" s="397">
        <f t="shared" si="5"/>
        <v>0</v>
      </c>
      <c r="H75" s="450"/>
      <c r="I75" s="451"/>
      <c r="J75" s="451"/>
      <c r="K75" s="451"/>
      <c r="L75" s="45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50"/>
      <c r="I76" s="451"/>
      <c r="J76" s="451"/>
      <c r="K76" s="451"/>
      <c r="L76" s="45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50"/>
      <c r="I77" s="451"/>
      <c r="J77" s="451"/>
      <c r="K77" s="451"/>
      <c r="L77" s="452"/>
      <c r="M77" s="148" t="s">
        <v>205</v>
      </c>
    </row>
    <row r="78" spans="1:13" x14ac:dyDescent="0.2">
      <c r="A78" s="79"/>
      <c r="B78" s="165" t="s">
        <v>206</v>
      </c>
      <c r="C78" s="122" t="s">
        <v>288</v>
      </c>
      <c r="D78" s="123">
        <f>IF(CSF!$B54&gt;0,CSF!$B54,CSF!$C54)</f>
        <v>0</v>
      </c>
      <c r="E78" s="94" t="s">
        <v>286</v>
      </c>
      <c r="F78" s="133">
        <f>IF(VHP!D31&gt;0,VHP!D31,VHP!D31*-1)</f>
        <v>0</v>
      </c>
      <c r="G78" s="397">
        <f t="shared" si="6"/>
        <v>0</v>
      </c>
      <c r="H78" s="450"/>
      <c r="I78" s="451"/>
      <c r="J78" s="451"/>
      <c r="K78" s="451"/>
      <c r="L78" s="45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50"/>
      <c r="I79" s="451"/>
      <c r="J79" s="451"/>
      <c r="K79" s="451"/>
      <c r="L79" s="452"/>
      <c r="M79" s="149" t="s">
        <v>207</v>
      </c>
    </row>
    <row r="80" spans="1:13" ht="12" thickBot="1" x14ac:dyDescent="0.25">
      <c r="A80" s="78" t="s">
        <v>81</v>
      </c>
      <c r="B80" s="171" t="s">
        <v>154</v>
      </c>
      <c r="C80" s="90" t="s">
        <v>288</v>
      </c>
      <c r="D80" s="118">
        <f>IF(CSF!$B51&gt;0,CSF!$B51,CSF!$C51)</f>
        <v>369248.27</v>
      </c>
      <c r="E80" s="91" t="s">
        <v>286</v>
      </c>
      <c r="F80" s="118">
        <f>IF((VHP!D28+VHP!D29)&gt;0,VHP!D28+VHP!D29,(VHP!D28+VHP!D29)*-1)</f>
        <v>369248.27</v>
      </c>
      <c r="G80" s="395">
        <f t="shared" si="6"/>
        <v>0</v>
      </c>
      <c r="H80" s="450"/>
      <c r="I80" s="451"/>
      <c r="J80" s="451"/>
      <c r="K80" s="451"/>
      <c r="L80" s="452"/>
      <c r="M80" s="137" t="s">
        <v>154</v>
      </c>
    </row>
    <row r="81" spans="1:13" ht="23.25" thickBot="1" x14ac:dyDescent="0.25">
      <c r="A81" s="78" t="s">
        <v>83</v>
      </c>
      <c r="B81" s="171" t="s">
        <v>243</v>
      </c>
      <c r="C81" s="90" t="s">
        <v>274</v>
      </c>
      <c r="D81" s="370">
        <f>IF(EFE!B61&gt;0,EFE!B61,EFE!B61*-1)</f>
        <v>393705.58999999956</v>
      </c>
      <c r="E81" s="91" t="s">
        <v>288</v>
      </c>
      <c r="F81" s="118">
        <f>IF(CSF!$B5&gt;0,CSF!$B5,CSF!$C5)</f>
        <v>393705.59</v>
      </c>
      <c r="G81" s="395">
        <f t="shared" si="6"/>
        <v>0</v>
      </c>
      <c r="H81" s="453"/>
      <c r="I81" s="454"/>
      <c r="J81" s="454"/>
      <c r="K81" s="454"/>
      <c r="L81" s="455"/>
      <c r="M81" s="137" t="s">
        <v>243</v>
      </c>
    </row>
    <row r="82" spans="1:13" ht="23.25" thickBot="1" x14ac:dyDescent="0.25">
      <c r="A82" s="78" t="s">
        <v>86</v>
      </c>
      <c r="B82" s="171" t="s">
        <v>245</v>
      </c>
      <c r="C82" s="90" t="s">
        <v>274</v>
      </c>
      <c r="D82" s="370">
        <f>IF(EFE!B65&gt;0,EFE!B65,EFE!B65*-1)</f>
        <v>488535.64</v>
      </c>
      <c r="E82" s="91" t="s">
        <v>272</v>
      </c>
      <c r="F82" s="118">
        <f>IF(ESF!B5&gt;0,ESF!B5,ESF!B5*-1)</f>
        <v>488535.64</v>
      </c>
      <c r="G82" s="395">
        <f t="shared" si="6"/>
        <v>0</v>
      </c>
      <c r="H82" s="90" t="s">
        <v>274</v>
      </c>
      <c r="I82" s="381">
        <f>IF(EFE!C65&gt;0,EFE!C65,EFE!C65*-1)</f>
        <v>94830.05</v>
      </c>
      <c r="J82" s="91" t="s">
        <v>272</v>
      </c>
      <c r="K82" s="381">
        <f>IF(ESF!C5&gt;0,ESF!C5,ESF!C5*-1)</f>
        <v>94830.05</v>
      </c>
      <c r="L82" s="389">
        <f t="shared" ref="L82:L99" si="7">ROUND(I82-K82,2)</f>
        <v>0</v>
      </c>
      <c r="M82" s="137" t="s">
        <v>245</v>
      </c>
    </row>
    <row r="83" spans="1:13" ht="23.25" thickBot="1" x14ac:dyDescent="0.25">
      <c r="A83" s="78" t="s">
        <v>89</v>
      </c>
      <c r="B83" s="171" t="s">
        <v>244</v>
      </c>
      <c r="C83" s="132" t="s">
        <v>274</v>
      </c>
      <c r="D83" s="370">
        <f>IF(EFE!B63&gt;0,EFE!B63,EFE!B63*-1)</f>
        <v>94830.05</v>
      </c>
      <c r="E83" s="462"/>
      <c r="F83" s="457"/>
      <c r="G83" s="457"/>
      <c r="H83" s="457"/>
      <c r="I83" s="463"/>
      <c r="J83" s="91" t="s">
        <v>272</v>
      </c>
      <c r="K83" s="409">
        <f>IF(ESF!C5&gt;0,ESF!C5,ESF!C5*-1)</f>
        <v>94830.05</v>
      </c>
      <c r="L83" s="389">
        <f>ROUND(D83-K83,2)</f>
        <v>0</v>
      </c>
      <c r="M83" s="137" t="s">
        <v>244</v>
      </c>
    </row>
    <row r="84" spans="1:13" x14ac:dyDescent="0.2">
      <c r="A84" s="76" t="s">
        <v>91</v>
      </c>
      <c r="B84" s="189" t="s">
        <v>160</v>
      </c>
      <c r="C84" s="101" t="s">
        <v>273</v>
      </c>
      <c r="D84" s="377">
        <f>IF(EAA!E5&gt;0,EAA!E5,EAA!E5*-1)</f>
        <v>488535.63999999966</v>
      </c>
      <c r="E84" s="102" t="s">
        <v>272</v>
      </c>
      <c r="F84" s="197">
        <f>IF(ESF!B5&gt;0,ESF!B5,ESF!B5*-1)</f>
        <v>488535.64</v>
      </c>
      <c r="G84" s="396">
        <f t="shared" ref="G84:G99" si="8">ROUND(D84-F84,2)</f>
        <v>0</v>
      </c>
      <c r="H84" s="101" t="s">
        <v>273</v>
      </c>
      <c r="I84" s="375">
        <f>IF(EAA!B5&gt;0,EAA!B5,EAA!B5*-1)</f>
        <v>94830.05</v>
      </c>
      <c r="J84" s="102" t="s">
        <v>272</v>
      </c>
      <c r="K84" s="399">
        <f>IF(ESF!C5&gt;0,ESF!C5,ESF!C5*-1)</f>
        <v>94830.05</v>
      </c>
      <c r="L84" s="390">
        <f t="shared" si="7"/>
        <v>0</v>
      </c>
      <c r="M84" s="159" t="s">
        <v>160</v>
      </c>
    </row>
    <row r="85" spans="1:13" x14ac:dyDescent="0.2">
      <c r="A85" s="79"/>
      <c r="B85" s="168" t="s">
        <v>162</v>
      </c>
      <c r="C85" s="122" t="s">
        <v>273</v>
      </c>
      <c r="D85" s="378">
        <f>IF(EAA!E6&gt;0,EAA!E6,EAA!E6*-1)</f>
        <v>108363.12</v>
      </c>
      <c r="E85" s="94" t="s">
        <v>272</v>
      </c>
      <c r="F85" s="123">
        <f>IF(ESF!B6&gt;0,ESF!B6,ESF!B6*-1)</f>
        <v>108363.12</v>
      </c>
      <c r="G85" s="397">
        <f t="shared" si="8"/>
        <v>0</v>
      </c>
      <c r="H85" s="122" t="s">
        <v>273</v>
      </c>
      <c r="I85" s="384">
        <f>IF(EAA!B6&gt;0,EAA!B6,EAA!B6*-1)</f>
        <v>30563.119999999999</v>
      </c>
      <c r="J85" s="94" t="s">
        <v>272</v>
      </c>
      <c r="K85" s="384">
        <f>IF(ESF!C6&gt;0,ESF!C6,ESF!C6*-1)</f>
        <v>30563.119999999999</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915872.06</v>
      </c>
      <c r="E94" s="94" t="s">
        <v>272</v>
      </c>
      <c r="F94" s="123">
        <f>IF(ESF!B19&gt;0,ESF!B19,ESF!B19*-1)</f>
        <v>915872.06</v>
      </c>
      <c r="G94" s="397">
        <f t="shared" si="8"/>
        <v>0</v>
      </c>
      <c r="H94" s="122" t="s">
        <v>273</v>
      </c>
      <c r="I94" s="384">
        <f>IF(EAA!B16&gt;0,EAA!B16,EAA!B16*-1)</f>
        <v>869324.16</v>
      </c>
      <c r="J94" s="94" t="s">
        <v>272</v>
      </c>
      <c r="K94" s="384">
        <f>IF(ESF!C19&gt;0,ESF!C19,ESF!C19*-1)</f>
        <v>869324.16</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2.5" x14ac:dyDescent="0.2">
      <c r="A96" s="79"/>
      <c r="B96" s="168" t="s">
        <v>188</v>
      </c>
      <c r="C96" s="122" t="s">
        <v>273</v>
      </c>
      <c r="D96" s="378">
        <f>IF(EAA!E18&gt;0,EAA!E18,EAA!E18*-1)</f>
        <v>573384.48</v>
      </c>
      <c r="E96" s="94" t="s">
        <v>272</v>
      </c>
      <c r="F96" s="123">
        <f>IF(ESF!B21&gt;0,ESF!B21,ESF!B21*-1)</f>
        <v>573384.48</v>
      </c>
      <c r="G96" s="397">
        <f t="shared" si="8"/>
        <v>0</v>
      </c>
      <c r="H96" s="122" t="s">
        <v>273</v>
      </c>
      <c r="I96" s="384">
        <f>IF(EAA!B18&gt;0,EAA!B18,EAA!B18*-1)</f>
        <v>573384.48</v>
      </c>
      <c r="J96" s="94" t="s">
        <v>272</v>
      </c>
      <c r="K96" s="384">
        <f>IF(ESF!C21&gt;0,ESF!C21,ESF!C21*-1)</f>
        <v>573384.48</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393705.58999999968</v>
      </c>
      <c r="E100" s="131" t="s">
        <v>288</v>
      </c>
      <c r="F100" s="133">
        <f>IF(CSF!$B5&gt;0,CSF!$B5,CSF!$C5)</f>
        <v>393705.59</v>
      </c>
      <c r="G100" s="408">
        <f>ROUND(D100-F100,2)</f>
        <v>0</v>
      </c>
      <c r="H100" s="450"/>
      <c r="I100" s="451"/>
      <c r="J100" s="451"/>
      <c r="K100" s="134"/>
      <c r="L100" s="135"/>
      <c r="M100" s="162" t="s">
        <v>160</v>
      </c>
    </row>
    <row r="101" spans="1:13" x14ac:dyDescent="0.2">
      <c r="A101" s="67"/>
      <c r="B101" s="169" t="s">
        <v>162</v>
      </c>
      <c r="C101" s="122" t="s">
        <v>273</v>
      </c>
      <c r="D101" s="401">
        <f>IF(EAA!F6&gt;0,EAA!F6,EAA!F6*-1)</f>
        <v>77800</v>
      </c>
      <c r="E101" s="94" t="s">
        <v>288</v>
      </c>
      <c r="F101" s="123">
        <f>IF(CSF!$B6&gt;0,CSF!$B6,CSF!$C6)</f>
        <v>77800</v>
      </c>
      <c r="G101" s="397">
        <f>ROUND(D101-F101,2)</f>
        <v>0</v>
      </c>
      <c r="H101" s="450"/>
      <c r="I101" s="451"/>
      <c r="J101" s="451"/>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50"/>
      <c r="I102" s="451"/>
      <c r="J102" s="45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50"/>
      <c r="I103" s="451"/>
      <c r="J103" s="451"/>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50"/>
      <c r="I104" s="451"/>
      <c r="J104" s="451"/>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50"/>
      <c r="I105" s="451"/>
      <c r="J105" s="45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50"/>
      <c r="I106" s="451"/>
      <c r="J106" s="45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50"/>
      <c r="I107" s="451"/>
      <c r="J107" s="451"/>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50"/>
      <c r="I108" s="451"/>
      <c r="J108" s="451"/>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50"/>
      <c r="I109" s="451"/>
      <c r="J109" s="451"/>
      <c r="K109" s="134"/>
      <c r="L109" s="135"/>
      <c r="M109" s="162" t="s">
        <v>182</v>
      </c>
    </row>
    <row r="110" spans="1:13" x14ac:dyDescent="0.2">
      <c r="A110" s="67"/>
      <c r="B110" s="169" t="s">
        <v>184</v>
      </c>
      <c r="C110" s="122" t="s">
        <v>273</v>
      </c>
      <c r="D110" s="401">
        <f>IF(EAA!F16&gt;0,EAA!F16,EAA!F16*-1)</f>
        <v>46547.900000000023</v>
      </c>
      <c r="E110" s="94" t="s">
        <v>288</v>
      </c>
      <c r="F110" s="123">
        <f>IF(CSF!$B17&gt;0,CSF!$B17,CSF!$C17)</f>
        <v>46547.9</v>
      </c>
      <c r="G110" s="397">
        <f t="shared" si="9"/>
        <v>0</v>
      </c>
      <c r="H110" s="450"/>
      <c r="I110" s="451"/>
      <c r="J110" s="451"/>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50"/>
      <c r="I111" s="451"/>
      <c r="J111" s="451"/>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50"/>
      <c r="I112" s="451"/>
      <c r="J112" s="451"/>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50"/>
      <c r="I113" s="451"/>
      <c r="J113" s="451"/>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50"/>
      <c r="I114" s="451"/>
      <c r="J114" s="451"/>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50"/>
      <c r="I115" s="451"/>
      <c r="J115" s="451"/>
      <c r="K115" s="134"/>
      <c r="L115" s="198"/>
      <c r="M115" s="162" t="s">
        <v>193</v>
      </c>
    </row>
    <row r="116" spans="1:13" ht="12" thickBot="1" x14ac:dyDescent="0.25">
      <c r="A116" s="78" t="s">
        <v>97</v>
      </c>
      <c r="B116" s="170"/>
      <c r="C116" s="90" t="s">
        <v>287</v>
      </c>
      <c r="D116" s="370">
        <f>IF(ADP!E34&gt;0,ADP!E34,ADP!E34*-1)</f>
        <v>148132.66</v>
      </c>
      <c r="E116" s="91" t="s">
        <v>272</v>
      </c>
      <c r="F116" s="370">
        <f>IF(ESF!E26&gt;0,ESF!E26,ESF!E26*-1)</f>
        <v>148132.66</v>
      </c>
      <c r="G116" s="395">
        <f>ROUND(D116-F116,2)</f>
        <v>0</v>
      </c>
      <c r="H116" s="90" t="s">
        <v>287</v>
      </c>
      <c r="I116" s="381">
        <f>IF(ADP!D34&gt;0,ADP!D34,ADP!D34*-1)</f>
        <v>156609.96</v>
      </c>
      <c r="J116" s="91" t="s">
        <v>272</v>
      </c>
      <c r="K116" s="381">
        <f>IF(ESF!F26&gt;0,ESF!F26,ESF!F26*-1)</f>
        <v>156609.96</v>
      </c>
      <c r="L116" s="410">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665</v>
      </c>
      <c r="B1" s="499"/>
      <c r="C1" s="499"/>
      <c r="D1" s="499"/>
      <c r="E1" s="500"/>
    </row>
    <row r="2" spans="1:5" x14ac:dyDescent="0.2">
      <c r="A2" s="351"/>
      <c r="B2" s="351"/>
      <c r="C2" s="351"/>
      <c r="D2" s="351"/>
      <c r="E2" s="351"/>
    </row>
    <row r="3" spans="1:5" ht="15" customHeight="1" x14ac:dyDescent="0.2">
      <c r="A3" s="517" t="s">
        <v>100</v>
      </c>
      <c r="B3" s="517"/>
      <c r="C3" s="223" t="s">
        <v>647</v>
      </c>
      <c r="D3" s="223" t="s">
        <v>336</v>
      </c>
      <c r="E3" s="223" t="s">
        <v>648</v>
      </c>
    </row>
    <row r="4" spans="1:5" x14ac:dyDescent="0.2">
      <c r="A4" s="352"/>
      <c r="B4" s="353"/>
      <c r="C4" s="354"/>
      <c r="D4" s="354"/>
      <c r="E4" s="354"/>
    </row>
    <row r="5" spans="1:5" ht="12.95" customHeight="1" x14ac:dyDescent="0.2">
      <c r="A5" s="355" t="s">
        <v>649</v>
      </c>
      <c r="B5" s="356"/>
      <c r="C5" s="357">
        <f>C6+C7</f>
        <v>0</v>
      </c>
      <c r="D5" s="357">
        <f>D6+D7</f>
        <v>0</v>
      </c>
      <c r="E5" s="357">
        <f>E6+E7</f>
        <v>0</v>
      </c>
    </row>
    <row r="6" spans="1:5" ht="12.95" customHeight="1" x14ac:dyDescent="0.2">
      <c r="A6" s="358"/>
      <c r="B6" s="359" t="s">
        <v>650</v>
      </c>
      <c r="C6" s="360"/>
      <c r="D6" s="360"/>
      <c r="E6" s="360"/>
    </row>
    <row r="7" spans="1:5" ht="12.95" customHeight="1" x14ac:dyDescent="0.2">
      <c r="A7" s="358"/>
      <c r="B7" s="359" t="s">
        <v>651</v>
      </c>
      <c r="C7" s="360">
        <v>0</v>
      </c>
      <c r="D7" s="360">
        <v>0</v>
      </c>
      <c r="E7" s="360">
        <v>0</v>
      </c>
    </row>
    <row r="8" spans="1:5" x14ac:dyDescent="0.2">
      <c r="A8" s="358"/>
      <c r="B8" s="361"/>
      <c r="C8" s="360"/>
      <c r="D8" s="360"/>
      <c r="E8" s="360"/>
    </row>
    <row r="9" spans="1:5" ht="12.95" customHeight="1" x14ac:dyDescent="0.2">
      <c r="A9" s="355" t="s">
        <v>652</v>
      </c>
      <c r="B9" s="356"/>
      <c r="C9" s="357">
        <f>C10+C11</f>
        <v>0</v>
      </c>
      <c r="D9" s="357">
        <f>D10+D11</f>
        <v>0</v>
      </c>
      <c r="E9" s="357">
        <f>E10+E11</f>
        <v>0</v>
      </c>
    </row>
    <row r="10" spans="1:5" ht="12.95" customHeight="1" x14ac:dyDescent="0.2">
      <c r="A10" s="358"/>
      <c r="B10" s="359" t="s">
        <v>653</v>
      </c>
      <c r="C10" s="360"/>
      <c r="D10" s="360"/>
      <c r="E10" s="360"/>
    </row>
    <row r="11" spans="1:5" ht="12.95" customHeight="1" x14ac:dyDescent="0.2">
      <c r="A11" s="358"/>
      <c r="B11" s="359" t="s">
        <v>654</v>
      </c>
      <c r="C11" s="360">
        <v>0</v>
      </c>
      <c r="D11" s="360">
        <v>0</v>
      </c>
      <c r="E11" s="360">
        <v>0</v>
      </c>
    </row>
    <row r="12" spans="1:5" x14ac:dyDescent="0.2">
      <c r="A12" s="358"/>
      <c r="B12" s="361"/>
      <c r="C12" s="360"/>
      <c r="D12" s="360"/>
      <c r="E12" s="360"/>
    </row>
    <row r="13" spans="1:5" ht="12.95" customHeight="1" x14ac:dyDescent="0.2">
      <c r="A13" s="355" t="s">
        <v>655</v>
      </c>
      <c r="B13" s="356"/>
      <c r="C13" s="357">
        <f>C5-C9</f>
        <v>0</v>
      </c>
      <c r="D13" s="357">
        <f>D5-D9</f>
        <v>0</v>
      </c>
      <c r="E13" s="357">
        <f>E5-E9</f>
        <v>0</v>
      </c>
    </row>
    <row r="14" spans="1:5" x14ac:dyDescent="0.2">
      <c r="A14" s="362"/>
      <c r="B14" s="363"/>
      <c r="C14" s="364"/>
      <c r="D14" s="364"/>
      <c r="E14" s="364"/>
    </row>
    <row r="15" spans="1:5" ht="15" customHeight="1" x14ac:dyDescent="0.2">
      <c r="A15" s="517" t="s">
        <v>100</v>
      </c>
      <c r="B15" s="517"/>
      <c r="C15" s="223" t="s">
        <v>647</v>
      </c>
      <c r="D15" s="223" t="s">
        <v>336</v>
      </c>
      <c r="E15" s="223" t="s">
        <v>648</v>
      </c>
    </row>
    <row r="16" spans="1:5" x14ac:dyDescent="0.2">
      <c r="A16" s="358"/>
      <c r="B16" s="359"/>
      <c r="C16" s="365"/>
      <c r="D16" s="365"/>
      <c r="E16" s="365"/>
    </row>
    <row r="17" spans="1:5" ht="12.95" customHeight="1" x14ac:dyDescent="0.2">
      <c r="A17" s="355" t="s">
        <v>656</v>
      </c>
      <c r="B17" s="356"/>
      <c r="C17" s="357">
        <f>C13</f>
        <v>0</v>
      </c>
      <c r="D17" s="357">
        <f>D13</f>
        <v>0</v>
      </c>
      <c r="E17" s="357">
        <f>E13</f>
        <v>0</v>
      </c>
    </row>
    <row r="18" spans="1:5" x14ac:dyDescent="0.2">
      <c r="A18" s="358"/>
      <c r="B18" s="359"/>
      <c r="C18" s="357"/>
      <c r="D18" s="357"/>
      <c r="E18" s="357"/>
    </row>
    <row r="19" spans="1:5" ht="12.95" customHeight="1" x14ac:dyDescent="0.2">
      <c r="A19" s="355" t="s">
        <v>657</v>
      </c>
      <c r="B19" s="356"/>
      <c r="C19" s="360">
        <v>0</v>
      </c>
      <c r="D19" s="360">
        <v>0</v>
      </c>
      <c r="E19" s="360">
        <v>0</v>
      </c>
    </row>
    <row r="20" spans="1:5" x14ac:dyDescent="0.2">
      <c r="A20" s="358"/>
      <c r="B20" s="359"/>
      <c r="C20" s="360"/>
      <c r="D20" s="360"/>
      <c r="E20" s="360"/>
    </row>
    <row r="21" spans="1:5" ht="12.95" customHeight="1" x14ac:dyDescent="0.2">
      <c r="A21" s="355" t="s">
        <v>658</v>
      </c>
      <c r="B21" s="356"/>
      <c r="C21" s="357">
        <f>C17+C19</f>
        <v>0</v>
      </c>
      <c r="D21" s="357">
        <f>D17+D19</f>
        <v>0</v>
      </c>
      <c r="E21" s="357">
        <f>E17+E19</f>
        <v>0</v>
      </c>
    </row>
    <row r="22" spans="1:5" x14ac:dyDescent="0.2">
      <c r="A22" s="362"/>
      <c r="B22" s="363"/>
      <c r="C22" s="364"/>
      <c r="D22" s="364"/>
      <c r="E22" s="364"/>
    </row>
    <row r="23" spans="1:5" ht="15" customHeight="1" x14ac:dyDescent="0.2">
      <c r="A23" s="517" t="s">
        <v>100</v>
      </c>
      <c r="B23" s="517"/>
      <c r="C23" s="223" t="s">
        <v>647</v>
      </c>
      <c r="D23" s="223" t="s">
        <v>336</v>
      </c>
      <c r="E23" s="223" t="s">
        <v>648</v>
      </c>
    </row>
    <row r="24" spans="1:5" x14ac:dyDescent="0.2">
      <c r="A24" s="358"/>
      <c r="B24" s="359"/>
      <c r="C24" s="365"/>
      <c r="D24" s="365"/>
      <c r="E24" s="365"/>
    </row>
    <row r="25" spans="1:5" ht="12.95" customHeight="1" x14ac:dyDescent="0.2">
      <c r="A25" s="355" t="s">
        <v>659</v>
      </c>
      <c r="B25" s="356"/>
      <c r="C25" s="360"/>
      <c r="D25" s="360"/>
      <c r="E25" s="360"/>
    </row>
    <row r="26" spans="1:5" x14ac:dyDescent="0.2">
      <c r="A26" s="358"/>
      <c r="B26" s="359"/>
      <c r="C26" s="360"/>
      <c r="D26" s="360"/>
      <c r="E26" s="360"/>
    </row>
    <row r="27" spans="1:5" ht="12.95" customHeight="1" x14ac:dyDescent="0.2">
      <c r="A27" s="355" t="s">
        <v>660</v>
      </c>
      <c r="B27" s="356"/>
      <c r="C27" s="360"/>
      <c r="D27" s="360"/>
      <c r="E27" s="360"/>
    </row>
    <row r="28" spans="1:5" x14ac:dyDescent="0.2">
      <c r="A28" s="358"/>
      <c r="B28" s="359"/>
      <c r="C28" s="360"/>
      <c r="D28" s="360"/>
      <c r="E28" s="360"/>
    </row>
    <row r="29" spans="1:5" ht="12.95" customHeight="1" x14ac:dyDescent="0.2">
      <c r="A29" s="355" t="s">
        <v>661</v>
      </c>
      <c r="B29" s="356"/>
      <c r="C29" s="357">
        <f>C25-C27</f>
        <v>0</v>
      </c>
      <c r="D29" s="357">
        <f>D25-D27</f>
        <v>0</v>
      </c>
      <c r="E29" s="357">
        <f>E25-E27</f>
        <v>0</v>
      </c>
    </row>
    <row r="31" spans="1:5" x14ac:dyDescent="0.2">
      <c r="B31" s="36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323</v>
      </c>
      <c r="B1" s="436"/>
      <c r="C1" s="436"/>
      <c r="D1" s="436"/>
      <c r="E1" s="436"/>
      <c r="F1" s="436"/>
      <c r="G1" s="436"/>
      <c r="H1" s="199" t="s">
        <v>0</v>
      </c>
      <c r="I1" s="367">
        <v>2025</v>
      </c>
    </row>
    <row r="2" spans="1:12" ht="14.45" customHeight="1" x14ac:dyDescent="0.2">
      <c r="A2" s="436" t="s">
        <v>662</v>
      </c>
      <c r="B2" s="436"/>
      <c r="C2" s="436"/>
      <c r="D2" s="436"/>
      <c r="E2" s="436"/>
      <c r="F2" s="436"/>
      <c r="G2" s="436"/>
      <c r="H2" s="200" t="s">
        <v>2</v>
      </c>
      <c r="I2" s="201" t="s">
        <v>3</v>
      </c>
    </row>
    <row r="3" spans="1:12" ht="14.45" customHeight="1" x14ac:dyDescent="0.2">
      <c r="A3" s="436" t="s">
        <v>324</v>
      </c>
      <c r="B3" s="436"/>
      <c r="C3" s="436"/>
      <c r="D3" s="436"/>
      <c r="E3" s="436"/>
      <c r="F3" s="436"/>
      <c r="G3" s="436"/>
      <c r="H3" s="202" t="s">
        <v>4</v>
      </c>
      <c r="I3" s="203">
        <v>1</v>
      </c>
    </row>
    <row r="4" spans="1:12" ht="12" thickBot="1" x14ac:dyDescent="0.25"/>
    <row r="5" spans="1:12" ht="15.75" customHeight="1" x14ac:dyDescent="0.2">
      <c r="A5" s="467" t="s">
        <v>5</v>
      </c>
      <c r="B5" s="467" t="s">
        <v>325</v>
      </c>
      <c r="C5" s="467" t="s">
        <v>271</v>
      </c>
      <c r="D5" s="473" t="s">
        <v>326</v>
      </c>
      <c r="E5" s="469" t="s">
        <v>284</v>
      </c>
      <c r="F5" s="473" t="s">
        <v>271</v>
      </c>
      <c r="G5" s="473" t="s">
        <v>326</v>
      </c>
      <c r="H5" s="469" t="s">
        <v>284</v>
      </c>
      <c r="I5" s="471" t="s">
        <v>285</v>
      </c>
    </row>
    <row r="6" spans="1:12" ht="15" customHeight="1" x14ac:dyDescent="0.2">
      <c r="A6" s="468"/>
      <c r="B6" s="468"/>
      <c r="C6" s="468"/>
      <c r="D6" s="474"/>
      <c r="E6" s="470"/>
      <c r="F6" s="474"/>
      <c r="G6" s="474"/>
      <c r="H6" s="470"/>
      <c r="I6" s="472"/>
    </row>
    <row r="7" spans="1:12" x14ac:dyDescent="0.2">
      <c r="A7" s="205" t="s">
        <v>290</v>
      </c>
      <c r="B7" s="206" t="s">
        <v>327</v>
      </c>
      <c r="C7" s="207" t="s">
        <v>328</v>
      </c>
      <c r="D7" s="207" t="s">
        <v>329</v>
      </c>
      <c r="E7" s="208">
        <f>+EAI!B15</f>
        <v>0</v>
      </c>
      <c r="F7" s="207" t="s">
        <v>330</v>
      </c>
      <c r="G7" s="207" t="s">
        <v>331</v>
      </c>
      <c r="H7" s="208">
        <f>+Memoria!C41</f>
        <v>0</v>
      </c>
      <c r="I7" s="209">
        <f>ROUND(E7-H7,2)</f>
        <v>0</v>
      </c>
    </row>
    <row r="8" spans="1:12" ht="22.5" x14ac:dyDescent="0.2">
      <c r="A8" s="210" t="s">
        <v>293</v>
      </c>
      <c r="B8" s="5" t="s">
        <v>332</v>
      </c>
      <c r="C8" s="211" t="s">
        <v>328</v>
      </c>
      <c r="D8" s="211" t="s">
        <v>333</v>
      </c>
      <c r="E8" s="212">
        <f>+EAI!C15</f>
        <v>0</v>
      </c>
      <c r="F8" s="211" t="s">
        <v>330</v>
      </c>
      <c r="G8" s="211" t="s">
        <v>334</v>
      </c>
      <c r="H8" s="212">
        <f>+Memoria!C43</f>
        <v>0</v>
      </c>
      <c r="I8" s="213">
        <f>ROUND(E8-H8,2)</f>
        <v>0</v>
      </c>
    </row>
    <row r="9" spans="1:12" x14ac:dyDescent="0.2">
      <c r="A9" s="210" t="s">
        <v>295</v>
      </c>
      <c r="B9" s="5" t="s">
        <v>335</v>
      </c>
      <c r="C9" s="211" t="s">
        <v>328</v>
      </c>
      <c r="D9" s="211" t="s">
        <v>336</v>
      </c>
      <c r="E9" s="212">
        <f>+EAI!E15</f>
        <v>0</v>
      </c>
      <c r="F9" s="211" t="s">
        <v>330</v>
      </c>
      <c r="G9" s="211" t="s">
        <v>337</v>
      </c>
      <c r="H9" s="212">
        <f>+Memoria!C44+Memoria!C45</f>
        <v>0</v>
      </c>
      <c r="I9" s="213">
        <f>ROUND(E9+H9,2)</f>
        <v>0</v>
      </c>
    </row>
    <row r="10" spans="1:12" ht="12" thickBot="1" x14ac:dyDescent="0.25">
      <c r="A10" s="210" t="s">
        <v>297</v>
      </c>
      <c r="B10" s="5" t="s">
        <v>338</v>
      </c>
      <c r="C10" s="211" t="s">
        <v>328</v>
      </c>
      <c r="D10" s="211" t="s">
        <v>339</v>
      </c>
      <c r="E10" s="212">
        <f>+EAI!F15</f>
        <v>0</v>
      </c>
      <c r="F10" s="211" t="s">
        <v>330</v>
      </c>
      <c r="G10" s="211" t="s">
        <v>340</v>
      </c>
      <c r="H10" s="212">
        <f>+Memoria!C45</f>
        <v>0</v>
      </c>
      <c r="I10" s="213">
        <f>ROUND(E10+H10,2)</f>
        <v>0</v>
      </c>
    </row>
    <row r="11" spans="1:12" ht="9.9499999999999993" customHeight="1" x14ac:dyDescent="0.2">
      <c r="A11" s="464"/>
      <c r="B11" s="465"/>
      <c r="C11" s="465"/>
      <c r="D11" s="465"/>
      <c r="E11" s="465"/>
      <c r="F11" s="465"/>
      <c r="G11" s="465"/>
      <c r="H11" s="465"/>
      <c r="I11" s="466"/>
      <c r="L11" s="467"/>
    </row>
    <row r="12" spans="1:12" ht="10.5" customHeight="1" x14ac:dyDescent="0.2">
      <c r="A12" s="210" t="s">
        <v>299</v>
      </c>
      <c r="B12" s="5" t="s">
        <v>341</v>
      </c>
      <c r="C12" s="211" t="s">
        <v>342</v>
      </c>
      <c r="D12" s="211" t="s">
        <v>343</v>
      </c>
      <c r="E12" s="212">
        <f>+CA!B13</f>
        <v>3832857.6</v>
      </c>
      <c r="F12" s="211" t="s">
        <v>330</v>
      </c>
      <c r="G12" s="211" t="s">
        <v>344</v>
      </c>
      <c r="H12" s="212">
        <f>+Memoria!C50</f>
        <v>0</v>
      </c>
      <c r="I12" s="213">
        <f>+ROUND(E12+H12,2)</f>
        <v>3832857.6</v>
      </c>
      <c r="L12" s="468"/>
    </row>
    <row r="13" spans="1:12" ht="22.5" x14ac:dyDescent="0.2">
      <c r="A13" s="210" t="s">
        <v>302</v>
      </c>
      <c r="B13" s="5" t="s">
        <v>345</v>
      </c>
      <c r="C13" s="211" t="s">
        <v>342</v>
      </c>
      <c r="D13" s="211" t="s">
        <v>333</v>
      </c>
      <c r="E13" s="212">
        <f>+CA!C13</f>
        <v>1329743.6000000001</v>
      </c>
      <c r="F13" s="211" t="s">
        <v>330</v>
      </c>
      <c r="G13" s="211" t="s">
        <v>346</v>
      </c>
      <c r="H13" s="212">
        <f>+Memoria!C52</f>
        <v>0</v>
      </c>
      <c r="I13" s="213">
        <f>+ROUND(E13+H13,2)</f>
        <v>1329743.6000000001</v>
      </c>
    </row>
    <row r="14" spans="1:12" x14ac:dyDescent="0.2">
      <c r="A14" s="210" t="s">
        <v>304</v>
      </c>
      <c r="B14" s="5" t="s">
        <v>347</v>
      </c>
      <c r="C14" s="211" t="s">
        <v>342</v>
      </c>
      <c r="D14" s="211" t="s">
        <v>336</v>
      </c>
      <c r="E14" s="212">
        <f>+CA!E13</f>
        <v>3283765.51</v>
      </c>
      <c r="F14" s="211" t="s">
        <v>330</v>
      </c>
      <c r="G14" s="211" t="s">
        <v>666</v>
      </c>
      <c r="H14" s="212">
        <f>+Memoria!C54+Memoria!C55+Memoria!C56</f>
        <v>0</v>
      </c>
      <c r="I14" s="213">
        <f>ROUND(E14-H14,2)</f>
        <v>3283765.51</v>
      </c>
    </row>
    <row r="15" spans="1:12" x14ac:dyDescent="0.2">
      <c r="A15" s="210" t="s">
        <v>306</v>
      </c>
      <c r="B15" s="5" t="s">
        <v>348</v>
      </c>
      <c r="C15" s="211" t="s">
        <v>342</v>
      </c>
      <c r="D15" s="211" t="s">
        <v>349</v>
      </c>
      <c r="E15" s="212">
        <f>+CA!F13</f>
        <v>3283765.51</v>
      </c>
      <c r="F15" s="211" t="s">
        <v>330</v>
      </c>
      <c r="G15" s="211">
        <v>8.25</v>
      </c>
      <c r="H15" s="212">
        <f>+Memoria!C56</f>
        <v>0</v>
      </c>
      <c r="I15" s="213">
        <f>ROUND(E15-H15,2)</f>
        <v>3283765.51</v>
      </c>
    </row>
    <row r="16" spans="1:12" x14ac:dyDescent="0.2">
      <c r="A16" s="464"/>
      <c r="B16" s="465"/>
      <c r="C16" s="465"/>
      <c r="D16" s="465"/>
      <c r="E16" s="465"/>
      <c r="F16" s="465"/>
      <c r="G16" s="465"/>
      <c r="H16" s="465"/>
      <c r="I16" s="466"/>
    </row>
    <row r="17" spans="1:9" x14ac:dyDescent="0.2">
      <c r="A17" s="210" t="s">
        <v>299</v>
      </c>
      <c r="B17" s="5" t="s">
        <v>350</v>
      </c>
      <c r="C17" s="211" t="s">
        <v>351</v>
      </c>
      <c r="D17" s="211" t="s">
        <v>343</v>
      </c>
      <c r="E17" s="212">
        <f>+CTG!B15</f>
        <v>3832857.6</v>
      </c>
      <c r="F17" s="211" t="s">
        <v>330</v>
      </c>
      <c r="G17" s="211" t="s">
        <v>344</v>
      </c>
      <c r="H17" s="212">
        <f>+Memoria!C50</f>
        <v>0</v>
      </c>
      <c r="I17" s="213">
        <f>+ROUND(E17+H17,2)</f>
        <v>3832857.6</v>
      </c>
    </row>
    <row r="18" spans="1:9" ht="22.5" x14ac:dyDescent="0.2">
      <c r="A18" s="210" t="s">
        <v>302</v>
      </c>
      <c r="B18" s="5" t="s">
        <v>352</v>
      </c>
      <c r="C18" s="211" t="s">
        <v>351</v>
      </c>
      <c r="D18" s="211" t="s">
        <v>333</v>
      </c>
      <c r="E18" s="212">
        <f>+CTG!C15</f>
        <v>1329743.6000000001</v>
      </c>
      <c r="F18" s="211" t="s">
        <v>330</v>
      </c>
      <c r="G18" s="211" t="s">
        <v>346</v>
      </c>
      <c r="H18" s="212">
        <f>+Memoria!C52</f>
        <v>0</v>
      </c>
      <c r="I18" s="213">
        <f>+ROUND(E18+H18,2)</f>
        <v>1329743.6000000001</v>
      </c>
    </row>
    <row r="19" spans="1:9" x14ac:dyDescent="0.2">
      <c r="A19" s="210" t="s">
        <v>304</v>
      </c>
      <c r="B19" s="5" t="s">
        <v>353</v>
      </c>
      <c r="C19" s="211" t="s">
        <v>351</v>
      </c>
      <c r="D19" s="211" t="s">
        <v>336</v>
      </c>
      <c r="E19" s="212">
        <f>+CTG!E15</f>
        <v>3283765.51</v>
      </c>
      <c r="F19" s="211" t="s">
        <v>330</v>
      </c>
      <c r="G19" s="211" t="s">
        <v>666</v>
      </c>
      <c r="H19" s="212">
        <f>+Memoria!C54+Memoria!C55+Memoria!C56</f>
        <v>0</v>
      </c>
      <c r="I19" s="213">
        <f>+ROUND(E19-H19,2)</f>
        <v>3283765.51</v>
      </c>
    </row>
    <row r="20" spans="1:9" x14ac:dyDescent="0.2">
      <c r="A20" s="210" t="s">
        <v>306</v>
      </c>
      <c r="B20" s="5" t="s">
        <v>354</v>
      </c>
      <c r="C20" s="211" t="s">
        <v>351</v>
      </c>
      <c r="D20" s="211" t="s">
        <v>349</v>
      </c>
      <c r="E20" s="212">
        <f>+CTG!F15</f>
        <v>3283765.51</v>
      </c>
      <c r="F20" s="211" t="s">
        <v>330</v>
      </c>
      <c r="G20" s="211">
        <v>8.25</v>
      </c>
      <c r="H20" s="212">
        <f>+Memoria!C56</f>
        <v>0</v>
      </c>
      <c r="I20" s="213">
        <f>+ROUND(E20-H20,2)</f>
        <v>3283765.51</v>
      </c>
    </row>
    <row r="21" spans="1:9" x14ac:dyDescent="0.2">
      <c r="A21" s="464"/>
      <c r="B21" s="465"/>
      <c r="C21" s="465"/>
      <c r="D21" s="465"/>
      <c r="E21" s="465"/>
      <c r="F21" s="465"/>
      <c r="G21" s="465"/>
      <c r="H21" s="465"/>
      <c r="I21" s="466"/>
    </row>
    <row r="22" spans="1:9" x14ac:dyDescent="0.2">
      <c r="A22" s="210" t="s">
        <v>299</v>
      </c>
      <c r="B22" s="5" t="s">
        <v>355</v>
      </c>
      <c r="C22" s="211" t="s">
        <v>356</v>
      </c>
      <c r="D22" s="211" t="s">
        <v>343</v>
      </c>
      <c r="E22" s="212">
        <f>+COG!B76</f>
        <v>3832857.5999999996</v>
      </c>
      <c r="F22" s="211" t="s">
        <v>330</v>
      </c>
      <c r="G22" s="211" t="s">
        <v>344</v>
      </c>
      <c r="H22" s="212">
        <f>+Memoria!C50</f>
        <v>0</v>
      </c>
      <c r="I22" s="213">
        <f>+ROUND(E22+H22,2)</f>
        <v>3832857.6</v>
      </c>
    </row>
    <row r="23" spans="1:9" ht="22.5" x14ac:dyDescent="0.2">
      <c r="A23" s="210" t="s">
        <v>302</v>
      </c>
      <c r="B23" s="5" t="s">
        <v>357</v>
      </c>
      <c r="C23" s="211" t="s">
        <v>356</v>
      </c>
      <c r="D23" s="211" t="s">
        <v>333</v>
      </c>
      <c r="E23" s="212">
        <f>+COG!C76</f>
        <v>1329743.6000000001</v>
      </c>
      <c r="F23" s="211" t="s">
        <v>330</v>
      </c>
      <c r="G23" s="211" t="s">
        <v>346</v>
      </c>
      <c r="H23" s="212">
        <f>+Memoria!C52</f>
        <v>0</v>
      </c>
      <c r="I23" s="213">
        <f>+ROUND(E23+H23,2)</f>
        <v>1329743.6000000001</v>
      </c>
    </row>
    <row r="24" spans="1:9" x14ac:dyDescent="0.2">
      <c r="A24" s="210" t="s">
        <v>304</v>
      </c>
      <c r="B24" s="5" t="s">
        <v>358</v>
      </c>
      <c r="C24" s="211" t="s">
        <v>356</v>
      </c>
      <c r="D24" s="211" t="s">
        <v>336</v>
      </c>
      <c r="E24" s="212">
        <f>+COG!E76</f>
        <v>3283765.5100000002</v>
      </c>
      <c r="F24" s="211" t="s">
        <v>330</v>
      </c>
      <c r="G24" s="211" t="s">
        <v>666</v>
      </c>
      <c r="H24" s="212">
        <f>+Memoria!C54+Memoria!C55+Memoria!C56</f>
        <v>0</v>
      </c>
      <c r="I24" s="213">
        <f>+ROUND(E24-H24,2)</f>
        <v>3283765.51</v>
      </c>
    </row>
    <row r="25" spans="1:9" x14ac:dyDescent="0.2">
      <c r="A25" s="210" t="s">
        <v>306</v>
      </c>
      <c r="B25" s="5" t="s">
        <v>359</v>
      </c>
      <c r="C25" s="211" t="s">
        <v>356</v>
      </c>
      <c r="D25" s="211" t="s">
        <v>349</v>
      </c>
      <c r="E25" s="212">
        <f>+COG!F76</f>
        <v>3283765.5100000002</v>
      </c>
      <c r="F25" s="211" t="s">
        <v>330</v>
      </c>
      <c r="G25" s="211">
        <v>8.25</v>
      </c>
      <c r="H25" s="212">
        <f>+Memoria!C56</f>
        <v>0</v>
      </c>
      <c r="I25" s="213">
        <f>+ROUND(E25-H25,2)</f>
        <v>3283765.51</v>
      </c>
    </row>
    <row r="26" spans="1:9" x14ac:dyDescent="0.2">
      <c r="A26" s="464"/>
      <c r="B26" s="465"/>
      <c r="C26" s="465"/>
      <c r="D26" s="465"/>
      <c r="E26" s="465"/>
      <c r="F26" s="465"/>
      <c r="G26" s="465"/>
      <c r="H26" s="465"/>
      <c r="I26" s="466"/>
    </row>
    <row r="27" spans="1:9" x14ac:dyDescent="0.2">
      <c r="A27" s="210" t="s">
        <v>299</v>
      </c>
      <c r="B27" s="5" t="s">
        <v>360</v>
      </c>
      <c r="C27" s="211" t="s">
        <v>361</v>
      </c>
      <c r="D27" s="211" t="s">
        <v>343</v>
      </c>
      <c r="E27" s="212">
        <f>+CFG!B41</f>
        <v>3832857.6</v>
      </c>
      <c r="F27" s="211" t="s">
        <v>330</v>
      </c>
      <c r="G27" s="211" t="s">
        <v>344</v>
      </c>
      <c r="H27" s="212">
        <f>+Memoria!C50</f>
        <v>0</v>
      </c>
      <c r="I27" s="213">
        <f>+ROUND(E27+H27,2)</f>
        <v>3832857.6</v>
      </c>
    </row>
    <row r="28" spans="1:9" ht="22.5" x14ac:dyDescent="0.2">
      <c r="A28" s="210" t="s">
        <v>302</v>
      </c>
      <c r="B28" s="5" t="s">
        <v>362</v>
      </c>
      <c r="C28" s="211" t="s">
        <v>361</v>
      </c>
      <c r="D28" s="211" t="s">
        <v>333</v>
      </c>
      <c r="E28" s="212">
        <f>+CFG!C41</f>
        <v>1329743.6000000001</v>
      </c>
      <c r="F28" s="211" t="s">
        <v>330</v>
      </c>
      <c r="G28" s="211" t="s">
        <v>346</v>
      </c>
      <c r="H28" s="212">
        <f>+Memoria!C52</f>
        <v>0</v>
      </c>
      <c r="I28" s="213">
        <f>+ROUND(E28+H28,2)</f>
        <v>1329743.6000000001</v>
      </c>
    </row>
    <row r="29" spans="1:9" x14ac:dyDescent="0.2">
      <c r="A29" s="210" t="s">
        <v>304</v>
      </c>
      <c r="B29" s="5" t="s">
        <v>363</v>
      </c>
      <c r="C29" s="211" t="s">
        <v>361</v>
      </c>
      <c r="D29" s="211" t="s">
        <v>336</v>
      </c>
      <c r="E29" s="212">
        <f>+CFG!E41</f>
        <v>3283765.51</v>
      </c>
      <c r="F29" s="211" t="s">
        <v>330</v>
      </c>
      <c r="G29" s="211" t="s">
        <v>666</v>
      </c>
      <c r="H29" s="212">
        <f>+Memoria!C54+Memoria!C55+Memoria!C56</f>
        <v>0</v>
      </c>
      <c r="I29" s="213">
        <f>+ROUND(E29-H29,2)</f>
        <v>3283765.51</v>
      </c>
    </row>
    <row r="30" spans="1:9" x14ac:dyDescent="0.2">
      <c r="A30" s="210" t="s">
        <v>306</v>
      </c>
      <c r="B30" s="5" t="s">
        <v>364</v>
      </c>
      <c r="C30" s="211" t="s">
        <v>361</v>
      </c>
      <c r="D30" s="211" t="s">
        <v>349</v>
      </c>
      <c r="E30" s="212">
        <f>+CFG!F41</f>
        <v>3283765.51</v>
      </c>
      <c r="F30" s="211" t="s">
        <v>330</v>
      </c>
      <c r="G30" s="211">
        <v>8.25</v>
      </c>
      <c r="H30" s="212">
        <f>+Memoria!C56</f>
        <v>0</v>
      </c>
      <c r="I30" s="213">
        <f>+ROUND(E30-H30,2)</f>
        <v>3283765.51</v>
      </c>
    </row>
    <row r="31" spans="1:9" x14ac:dyDescent="0.2">
      <c r="A31" s="464"/>
      <c r="B31" s="465"/>
      <c r="C31" s="465"/>
      <c r="D31" s="465"/>
      <c r="E31" s="465"/>
      <c r="F31" s="465"/>
      <c r="G31" s="465"/>
      <c r="H31" s="465"/>
      <c r="I31" s="466"/>
    </row>
    <row r="32" spans="1:9" ht="22.5" x14ac:dyDescent="0.2">
      <c r="A32" s="210" t="s">
        <v>308</v>
      </c>
      <c r="B32" s="5" t="s">
        <v>365</v>
      </c>
      <c r="C32" s="211" t="s">
        <v>366</v>
      </c>
      <c r="D32" s="211" t="s">
        <v>367</v>
      </c>
      <c r="E32" s="212">
        <f>+ENT!B27</f>
        <v>0</v>
      </c>
      <c r="F32" s="211" t="s">
        <v>368</v>
      </c>
      <c r="G32" s="211" t="s">
        <v>369</v>
      </c>
      <c r="H32" s="212">
        <f>+IPF!E25</f>
        <v>0</v>
      </c>
      <c r="I32" s="213">
        <f>+ROUND(E32-H32,2)</f>
        <v>0</v>
      </c>
    </row>
    <row r="33" spans="1:9" ht="33.75" x14ac:dyDescent="0.2">
      <c r="A33" s="210" t="s">
        <v>308</v>
      </c>
      <c r="B33" s="5" t="s">
        <v>370</v>
      </c>
      <c r="C33" s="211" t="s">
        <v>366</v>
      </c>
      <c r="D33" s="211" t="s">
        <v>371</v>
      </c>
      <c r="E33" s="212">
        <f>+ENT!C27</f>
        <v>0</v>
      </c>
      <c r="F33" s="211" t="s">
        <v>368</v>
      </c>
      <c r="G33" s="211" t="s">
        <v>372</v>
      </c>
      <c r="H33" s="212">
        <f>+IPF!E27</f>
        <v>0</v>
      </c>
      <c r="I33" s="213">
        <f>+ROUND(E33-H33,2)</f>
        <v>0</v>
      </c>
    </row>
    <row r="34" spans="1:9" ht="33.75" x14ac:dyDescent="0.2">
      <c r="A34" s="210" t="s">
        <v>308</v>
      </c>
      <c r="B34" s="5" t="s">
        <v>373</v>
      </c>
      <c r="C34" s="211" t="s">
        <v>366</v>
      </c>
      <c r="D34" s="211" t="s">
        <v>232</v>
      </c>
      <c r="E34" s="212">
        <f>+ENT!D27</f>
        <v>0</v>
      </c>
      <c r="F34" s="211" t="s">
        <v>368</v>
      </c>
      <c r="G34" s="211" t="s">
        <v>374</v>
      </c>
      <c r="H34" s="212">
        <f>+IPF!E29</f>
        <v>0</v>
      </c>
      <c r="I34" s="213">
        <f>+ROUND(E34-H34,2)</f>
        <v>0</v>
      </c>
    </row>
    <row r="35" spans="1:9" x14ac:dyDescent="0.2">
      <c r="A35" s="464"/>
      <c r="B35" s="465"/>
      <c r="C35" s="465"/>
      <c r="D35" s="465"/>
      <c r="E35" s="465"/>
      <c r="F35" s="465"/>
      <c r="G35" s="465"/>
      <c r="H35" s="465"/>
      <c r="I35" s="466"/>
    </row>
    <row r="36" spans="1:9" ht="22.5" x14ac:dyDescent="0.2">
      <c r="A36" s="210" t="s">
        <v>311</v>
      </c>
      <c r="B36" s="5" t="s">
        <v>375</v>
      </c>
      <c r="C36" s="211" t="s">
        <v>376</v>
      </c>
      <c r="D36" s="211" t="s">
        <v>336</v>
      </c>
      <c r="E36" s="212">
        <f>+IND!B23</f>
        <v>0</v>
      </c>
      <c r="F36" s="211" t="s">
        <v>356</v>
      </c>
      <c r="G36" s="211" t="s">
        <v>377</v>
      </c>
      <c r="H36" s="212">
        <f>+COG!E70</f>
        <v>0</v>
      </c>
      <c r="I36" s="213">
        <f>+ROUND(E36-H36,2)</f>
        <v>0</v>
      </c>
    </row>
    <row r="37" spans="1:9" ht="22.5" x14ac:dyDescent="0.2">
      <c r="A37" s="210" t="s">
        <v>311</v>
      </c>
      <c r="B37" s="5" t="s">
        <v>378</v>
      </c>
      <c r="C37" s="211" t="s">
        <v>376</v>
      </c>
      <c r="D37" s="211" t="s">
        <v>349</v>
      </c>
      <c r="E37" s="212">
        <f>+IND!C23</f>
        <v>0</v>
      </c>
      <c r="F37" s="211" t="s">
        <v>356</v>
      </c>
      <c r="G37" s="211" t="s">
        <v>379</v>
      </c>
      <c r="H37" s="212">
        <f>+COG!F70</f>
        <v>0</v>
      </c>
      <c r="I37" s="213">
        <f>+ROUND(E37-H37,2)</f>
        <v>0</v>
      </c>
    </row>
    <row r="38" spans="1:9" x14ac:dyDescent="0.2">
      <c r="A38" s="464"/>
      <c r="B38" s="465"/>
      <c r="C38" s="465"/>
      <c r="D38" s="465"/>
      <c r="E38" s="465"/>
      <c r="F38" s="465"/>
      <c r="G38" s="465"/>
      <c r="H38" s="465"/>
      <c r="I38" s="466"/>
    </row>
    <row r="39" spans="1:9" x14ac:dyDescent="0.2">
      <c r="A39" s="210" t="s">
        <v>314</v>
      </c>
      <c r="B39" s="65" t="s">
        <v>380</v>
      </c>
      <c r="C39" s="211" t="s">
        <v>381</v>
      </c>
      <c r="D39" s="211" t="s">
        <v>343</v>
      </c>
      <c r="E39" s="212">
        <f>+GCP!B36</f>
        <v>0</v>
      </c>
      <c r="F39" s="211" t="s">
        <v>330</v>
      </c>
      <c r="G39" s="211" t="s">
        <v>344</v>
      </c>
      <c r="H39" s="212">
        <f>+Memoria!C50</f>
        <v>0</v>
      </c>
      <c r="I39" s="213">
        <f>+ROUND(E39+H39,2)</f>
        <v>0</v>
      </c>
    </row>
    <row r="40" spans="1:9" ht="22.5" x14ac:dyDescent="0.2">
      <c r="A40" s="210" t="s">
        <v>315</v>
      </c>
      <c r="B40" s="65" t="s">
        <v>382</v>
      </c>
      <c r="C40" s="211" t="s">
        <v>381</v>
      </c>
      <c r="D40" s="211" t="s">
        <v>333</v>
      </c>
      <c r="E40" s="212">
        <f>+GCP!C36</f>
        <v>0</v>
      </c>
      <c r="F40" s="211" t="s">
        <v>330</v>
      </c>
      <c r="G40" s="211" t="s">
        <v>346</v>
      </c>
      <c r="H40" s="212">
        <f>+Memoria!C52</f>
        <v>0</v>
      </c>
      <c r="I40" s="213">
        <f>+ROUND(E40+H40,2)</f>
        <v>0</v>
      </c>
    </row>
    <row r="41" spans="1:9" x14ac:dyDescent="0.2">
      <c r="A41" s="210" t="s">
        <v>316</v>
      </c>
      <c r="B41" s="65" t="s">
        <v>383</v>
      </c>
      <c r="C41" s="211" t="s">
        <v>381</v>
      </c>
      <c r="D41" s="211" t="s">
        <v>336</v>
      </c>
      <c r="E41" s="212">
        <f>+GCP!E36</f>
        <v>0</v>
      </c>
      <c r="F41" s="211" t="s">
        <v>330</v>
      </c>
      <c r="G41" s="211" t="s">
        <v>666</v>
      </c>
      <c r="H41" s="212">
        <f>+Memoria!C54+Memoria!C55+Memoria!C56</f>
        <v>0</v>
      </c>
      <c r="I41" s="213">
        <f t="shared" ref="I41:I42" si="0">ROUND(E41-H41,2)</f>
        <v>0</v>
      </c>
    </row>
    <row r="42" spans="1:9" x14ac:dyDescent="0.2">
      <c r="A42" s="210" t="s">
        <v>317</v>
      </c>
      <c r="B42" s="65" t="s">
        <v>384</v>
      </c>
      <c r="C42" s="211" t="s">
        <v>381</v>
      </c>
      <c r="D42" s="211" t="s">
        <v>349</v>
      </c>
      <c r="E42" s="212">
        <f>+GCP!F36</f>
        <v>0</v>
      </c>
      <c r="F42" s="211" t="s">
        <v>330</v>
      </c>
      <c r="G42" s="211">
        <v>8.25</v>
      </c>
      <c r="H42" s="212">
        <f>+Memoria!C56</f>
        <v>0</v>
      </c>
      <c r="I42" s="213">
        <f t="shared" si="0"/>
        <v>0</v>
      </c>
    </row>
    <row r="43" spans="1:9" x14ac:dyDescent="0.2">
      <c r="A43" s="464"/>
      <c r="B43" s="465"/>
      <c r="C43" s="465"/>
      <c r="D43" s="465"/>
      <c r="E43" s="465"/>
      <c r="F43" s="465"/>
      <c r="G43" s="465"/>
      <c r="H43" s="465"/>
      <c r="I43" s="466"/>
    </row>
    <row r="44" spans="1:9" x14ac:dyDescent="0.2">
      <c r="A44" s="210" t="s">
        <v>314</v>
      </c>
      <c r="B44" s="65" t="s">
        <v>385</v>
      </c>
      <c r="C44" s="211" t="s">
        <v>381</v>
      </c>
      <c r="D44" s="211" t="s">
        <v>343</v>
      </c>
      <c r="E44" s="212">
        <f>+GCP!B36</f>
        <v>0</v>
      </c>
      <c r="F44" s="211" t="s">
        <v>342</v>
      </c>
      <c r="G44" s="211" t="s">
        <v>343</v>
      </c>
      <c r="H44" s="212">
        <f>+CA!B13</f>
        <v>3832857.6</v>
      </c>
      <c r="I44" s="213">
        <f>+ROUND(E44-H44,2)</f>
        <v>-3832857.6</v>
      </c>
    </row>
    <row r="45" spans="1:9" ht="22.5" x14ac:dyDescent="0.2">
      <c r="A45" s="210" t="s">
        <v>315</v>
      </c>
      <c r="B45" s="65" t="s">
        <v>386</v>
      </c>
      <c r="C45" s="211" t="s">
        <v>381</v>
      </c>
      <c r="D45" s="211" t="s">
        <v>333</v>
      </c>
      <c r="E45" s="212">
        <f>+GCP!C36</f>
        <v>0</v>
      </c>
      <c r="F45" s="211" t="s">
        <v>342</v>
      </c>
      <c r="G45" s="211" t="s">
        <v>333</v>
      </c>
      <c r="H45" s="212">
        <f>+CA!C13</f>
        <v>1329743.6000000001</v>
      </c>
      <c r="I45" s="213">
        <f>+ROUND(E45-H45,2)</f>
        <v>-1329743.6000000001</v>
      </c>
    </row>
    <row r="46" spans="1:9" x14ac:dyDescent="0.2">
      <c r="A46" s="210" t="s">
        <v>316</v>
      </c>
      <c r="B46" s="65" t="s">
        <v>387</v>
      </c>
      <c r="C46" s="211" t="s">
        <v>381</v>
      </c>
      <c r="D46" s="211" t="s">
        <v>336</v>
      </c>
      <c r="E46" s="212">
        <f>+GCP!E36</f>
        <v>0</v>
      </c>
      <c r="F46" s="211" t="s">
        <v>342</v>
      </c>
      <c r="G46" s="211" t="s">
        <v>336</v>
      </c>
      <c r="H46" s="212">
        <f>+CA!E13</f>
        <v>3283765.51</v>
      </c>
      <c r="I46" s="213">
        <f>ROUND(E46-H46,2)</f>
        <v>-3283765.51</v>
      </c>
    </row>
    <row r="47" spans="1:9" x14ac:dyDescent="0.2">
      <c r="A47" s="210" t="s">
        <v>317</v>
      </c>
      <c r="B47" s="65" t="s">
        <v>388</v>
      </c>
      <c r="C47" s="211" t="s">
        <v>381</v>
      </c>
      <c r="D47" s="211" t="s">
        <v>349</v>
      </c>
      <c r="E47" s="212">
        <f>+GCP!F36</f>
        <v>0</v>
      </c>
      <c r="F47" s="211" t="s">
        <v>342</v>
      </c>
      <c r="G47" s="211" t="s">
        <v>349</v>
      </c>
      <c r="H47" s="212">
        <f>+CA!F13</f>
        <v>3283765.51</v>
      </c>
      <c r="I47" s="213">
        <f>ROUND(E47-H47,2)</f>
        <v>-3283765.51</v>
      </c>
    </row>
    <row r="48" spans="1:9" x14ac:dyDescent="0.2">
      <c r="A48" s="464"/>
      <c r="B48" s="465"/>
      <c r="C48" s="465"/>
      <c r="D48" s="465"/>
      <c r="E48" s="465"/>
      <c r="F48" s="465"/>
      <c r="G48" s="465"/>
      <c r="H48" s="465"/>
      <c r="I48" s="466"/>
    </row>
    <row r="49" spans="1:9" x14ac:dyDescent="0.2">
      <c r="A49" s="210" t="s">
        <v>314</v>
      </c>
      <c r="B49" s="65" t="s">
        <v>389</v>
      </c>
      <c r="C49" s="211" t="s">
        <v>381</v>
      </c>
      <c r="D49" s="211" t="s">
        <v>343</v>
      </c>
      <c r="E49" s="212">
        <f>+GCP!B36</f>
        <v>0</v>
      </c>
      <c r="F49" s="211" t="s">
        <v>351</v>
      </c>
      <c r="G49" s="211" t="s">
        <v>343</v>
      </c>
      <c r="H49" s="212">
        <f>+CTG!B15</f>
        <v>3832857.6</v>
      </c>
      <c r="I49" s="213">
        <f>+ROUND(E49-H49,2)</f>
        <v>-3832857.6</v>
      </c>
    </row>
    <row r="50" spans="1:9" ht="22.5" x14ac:dyDescent="0.2">
      <c r="A50" s="210" t="s">
        <v>315</v>
      </c>
      <c r="B50" s="65" t="s">
        <v>390</v>
      </c>
      <c r="C50" s="211" t="s">
        <v>381</v>
      </c>
      <c r="D50" s="211" t="s">
        <v>333</v>
      </c>
      <c r="E50" s="212">
        <f>+GCP!C36</f>
        <v>0</v>
      </c>
      <c r="F50" s="211" t="s">
        <v>351</v>
      </c>
      <c r="G50" s="211" t="s">
        <v>333</v>
      </c>
      <c r="H50" s="212">
        <f>+CTG!C15</f>
        <v>1329743.6000000001</v>
      </c>
      <c r="I50" s="213">
        <f>+ROUND(E50-H50,2)</f>
        <v>-1329743.6000000001</v>
      </c>
    </row>
    <row r="51" spans="1:9" x14ac:dyDescent="0.2">
      <c r="A51" s="210" t="s">
        <v>316</v>
      </c>
      <c r="B51" s="65" t="s">
        <v>391</v>
      </c>
      <c r="C51" s="211" t="s">
        <v>381</v>
      </c>
      <c r="D51" s="211" t="s">
        <v>336</v>
      </c>
      <c r="E51" s="212">
        <f>+GCP!E36</f>
        <v>0</v>
      </c>
      <c r="F51" s="211" t="s">
        <v>351</v>
      </c>
      <c r="G51" s="211" t="s">
        <v>336</v>
      </c>
      <c r="H51" s="212">
        <f>+CTG!E15</f>
        <v>3283765.51</v>
      </c>
      <c r="I51" s="213">
        <f>ROUND(E51-H51,2)</f>
        <v>-3283765.51</v>
      </c>
    </row>
    <row r="52" spans="1:9" x14ac:dyDescent="0.2">
      <c r="A52" s="210" t="s">
        <v>317</v>
      </c>
      <c r="B52" s="65" t="s">
        <v>392</v>
      </c>
      <c r="C52" s="211" t="s">
        <v>381</v>
      </c>
      <c r="D52" s="211" t="s">
        <v>349</v>
      </c>
      <c r="E52" s="212">
        <f>+GCP!F36</f>
        <v>0</v>
      </c>
      <c r="F52" s="211" t="s">
        <v>351</v>
      </c>
      <c r="G52" s="211" t="s">
        <v>349</v>
      </c>
      <c r="H52" s="212">
        <f>+CTG!F15</f>
        <v>3283765.51</v>
      </c>
      <c r="I52" s="213">
        <f>ROUND(E52-H52,2)</f>
        <v>-3283765.51</v>
      </c>
    </row>
    <row r="53" spans="1:9" x14ac:dyDescent="0.2">
      <c r="A53" s="464"/>
      <c r="B53" s="465"/>
      <c r="C53" s="465"/>
      <c r="D53" s="465"/>
      <c r="E53" s="465"/>
      <c r="F53" s="465"/>
      <c r="G53" s="465"/>
      <c r="H53" s="465"/>
      <c r="I53" s="466"/>
    </row>
    <row r="54" spans="1:9" x14ac:dyDescent="0.2">
      <c r="A54" s="210" t="s">
        <v>314</v>
      </c>
      <c r="B54" s="65" t="s">
        <v>393</v>
      </c>
      <c r="C54" s="211" t="s">
        <v>381</v>
      </c>
      <c r="D54" s="211" t="s">
        <v>343</v>
      </c>
      <c r="E54" s="212">
        <f>+GCP!B36</f>
        <v>0</v>
      </c>
      <c r="F54" s="211" t="s">
        <v>356</v>
      </c>
      <c r="G54" s="211" t="s">
        <v>343</v>
      </c>
      <c r="H54" s="212">
        <f>+COG!B76</f>
        <v>3832857.5999999996</v>
      </c>
      <c r="I54" s="213">
        <f>+ROUND(E54-H54,2)</f>
        <v>-3832857.6</v>
      </c>
    </row>
    <row r="55" spans="1:9" ht="22.5" x14ac:dyDescent="0.2">
      <c r="A55" s="210" t="s">
        <v>315</v>
      </c>
      <c r="B55" s="65" t="s">
        <v>394</v>
      </c>
      <c r="C55" s="211" t="s">
        <v>381</v>
      </c>
      <c r="D55" s="211" t="s">
        <v>333</v>
      </c>
      <c r="E55" s="212">
        <f>+GCP!C36</f>
        <v>0</v>
      </c>
      <c r="F55" s="211" t="s">
        <v>356</v>
      </c>
      <c r="G55" s="211" t="s">
        <v>333</v>
      </c>
      <c r="H55" s="212">
        <f>+COG!C76</f>
        <v>1329743.6000000001</v>
      </c>
      <c r="I55" s="213">
        <f>+ROUND(E55-H55,2)</f>
        <v>-1329743.6000000001</v>
      </c>
    </row>
    <row r="56" spans="1:9" x14ac:dyDescent="0.2">
      <c r="A56" s="210" t="s">
        <v>316</v>
      </c>
      <c r="B56" s="65" t="s">
        <v>395</v>
      </c>
      <c r="C56" s="211" t="s">
        <v>381</v>
      </c>
      <c r="D56" s="211" t="s">
        <v>336</v>
      </c>
      <c r="E56" s="212">
        <f>+GCP!E36</f>
        <v>0</v>
      </c>
      <c r="F56" s="211" t="s">
        <v>356</v>
      </c>
      <c r="G56" s="211" t="s">
        <v>336</v>
      </c>
      <c r="H56" s="212">
        <f>+CTG!E15</f>
        <v>3283765.51</v>
      </c>
      <c r="I56" s="213">
        <f>ROUND(E56-H56,2)</f>
        <v>-3283765.51</v>
      </c>
    </row>
    <row r="57" spans="1:9" x14ac:dyDescent="0.2">
      <c r="A57" s="210" t="s">
        <v>317</v>
      </c>
      <c r="B57" s="65" t="s">
        <v>396</v>
      </c>
      <c r="C57" s="211" t="s">
        <v>381</v>
      </c>
      <c r="D57" s="211" t="s">
        <v>349</v>
      </c>
      <c r="E57" s="212">
        <f>+GCP!F36</f>
        <v>0</v>
      </c>
      <c r="F57" s="211" t="s">
        <v>356</v>
      </c>
      <c r="G57" s="211" t="s">
        <v>349</v>
      </c>
      <c r="H57" s="212">
        <f>+COG!F76</f>
        <v>3283765.5100000002</v>
      </c>
      <c r="I57" s="213">
        <f>ROUND(E57-H57,2)</f>
        <v>-3283765.51</v>
      </c>
    </row>
    <row r="58" spans="1:9" x14ac:dyDescent="0.2">
      <c r="A58" s="464"/>
      <c r="B58" s="465"/>
      <c r="C58" s="465"/>
      <c r="D58" s="465"/>
      <c r="E58" s="465"/>
      <c r="F58" s="465"/>
      <c r="G58" s="465"/>
      <c r="H58" s="465"/>
      <c r="I58" s="466"/>
    </row>
    <row r="59" spans="1:9" x14ac:dyDescent="0.2">
      <c r="A59" s="210" t="s">
        <v>314</v>
      </c>
      <c r="B59" s="65" t="s">
        <v>397</v>
      </c>
      <c r="C59" s="211" t="s">
        <v>381</v>
      </c>
      <c r="D59" s="211" t="s">
        <v>343</v>
      </c>
      <c r="E59" s="212">
        <f>+GCP!B36</f>
        <v>0</v>
      </c>
      <c r="F59" s="211" t="s">
        <v>361</v>
      </c>
      <c r="G59" s="211" t="s">
        <v>343</v>
      </c>
      <c r="H59" s="212">
        <f>+CFG!B41</f>
        <v>3832857.6</v>
      </c>
      <c r="I59" s="213">
        <f>+ROUND(E59-H59,2)</f>
        <v>-3832857.6</v>
      </c>
    </row>
    <row r="60" spans="1:9" ht="22.5" x14ac:dyDescent="0.2">
      <c r="A60" s="210" t="s">
        <v>315</v>
      </c>
      <c r="B60" s="65" t="s">
        <v>398</v>
      </c>
      <c r="C60" s="211" t="s">
        <v>381</v>
      </c>
      <c r="D60" s="211" t="s">
        <v>333</v>
      </c>
      <c r="E60" s="212">
        <f>+GCP!C36</f>
        <v>0</v>
      </c>
      <c r="F60" s="211" t="s">
        <v>361</v>
      </c>
      <c r="G60" s="211" t="s">
        <v>333</v>
      </c>
      <c r="H60" s="212">
        <f>+CFG!C41</f>
        <v>1329743.6000000001</v>
      </c>
      <c r="I60" s="213">
        <f>+ROUND(E60-H60,2)</f>
        <v>-1329743.6000000001</v>
      </c>
    </row>
    <row r="61" spans="1:9" x14ac:dyDescent="0.2">
      <c r="A61" s="210" t="s">
        <v>316</v>
      </c>
      <c r="B61" s="65" t="s">
        <v>399</v>
      </c>
      <c r="C61" s="211" t="s">
        <v>381</v>
      </c>
      <c r="D61" s="211" t="s">
        <v>336</v>
      </c>
      <c r="E61" s="212">
        <f>+GCP!E36</f>
        <v>0</v>
      </c>
      <c r="F61" s="211" t="s">
        <v>361</v>
      </c>
      <c r="G61" s="211" t="s">
        <v>336</v>
      </c>
      <c r="H61" s="212">
        <f>+CFG!E41</f>
        <v>3283765.51</v>
      </c>
      <c r="I61" s="213">
        <f>ROUND(E61-H61,2)</f>
        <v>-3283765.51</v>
      </c>
    </row>
    <row r="62" spans="1:9" x14ac:dyDescent="0.2">
      <c r="A62" s="214" t="s">
        <v>317</v>
      </c>
      <c r="B62" s="215" t="s">
        <v>400</v>
      </c>
      <c r="C62" s="216" t="s">
        <v>381</v>
      </c>
      <c r="D62" s="216" t="s">
        <v>349</v>
      </c>
      <c r="E62" s="217">
        <f>+GCP!F36</f>
        <v>0</v>
      </c>
      <c r="F62" s="216" t="s">
        <v>361</v>
      </c>
      <c r="G62" s="216" t="s">
        <v>349</v>
      </c>
      <c r="H62" s="217">
        <f>+CFG!F41</f>
        <v>3283765.51</v>
      </c>
      <c r="I62" s="218">
        <f>ROUND(E62-H62,2)</f>
        <v>-3283765.51</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667</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349720</v>
      </c>
      <c r="C4" s="431">
        <f>SUM(C5:C11)</f>
        <v>251950</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349720</v>
      </c>
      <c r="C11" s="433">
        <v>251950</v>
      </c>
      <c r="D11" s="15">
        <v>4170</v>
      </c>
    </row>
    <row r="12" spans="1:4" ht="11.25" customHeight="1" x14ac:dyDescent="0.25">
      <c r="A12" s="14"/>
      <c r="B12" s="434"/>
      <c r="C12" s="434"/>
      <c r="D12" s="12"/>
    </row>
    <row r="13" spans="1:4" ht="33.75" x14ac:dyDescent="0.25">
      <c r="A13" s="13" t="s">
        <v>111</v>
      </c>
      <c r="B13" s="431">
        <f>SUM(B14:B15)</f>
        <v>3408028.4</v>
      </c>
      <c r="C13" s="431">
        <f>SUM(C14:C15)</f>
        <v>4257940</v>
      </c>
      <c r="D13" s="12"/>
    </row>
    <row r="14" spans="1:4" ht="22.5" x14ac:dyDescent="0.2">
      <c r="A14" s="14" t="s">
        <v>112</v>
      </c>
      <c r="B14" s="433">
        <v>0</v>
      </c>
      <c r="C14" s="433">
        <v>0</v>
      </c>
      <c r="D14" s="15">
        <v>4210</v>
      </c>
    </row>
    <row r="15" spans="1:4" ht="11.25" customHeight="1" x14ac:dyDescent="0.2">
      <c r="A15" s="14" t="s">
        <v>113</v>
      </c>
      <c r="B15" s="433">
        <v>3408028.4</v>
      </c>
      <c r="C15" s="433">
        <v>4257940</v>
      </c>
      <c r="D15" s="15">
        <v>4220</v>
      </c>
    </row>
    <row r="16" spans="1:4" ht="11.25" customHeight="1" x14ac:dyDescent="0.25">
      <c r="A16" s="14"/>
      <c r="B16" s="434"/>
      <c r="C16" s="434"/>
      <c r="D16" s="12"/>
    </row>
    <row r="17" spans="1:5" ht="11.25" customHeight="1" x14ac:dyDescent="0.25">
      <c r="A17" s="13" t="s">
        <v>114</v>
      </c>
      <c r="B17" s="431">
        <f>SUM(B18:B22)</f>
        <v>6000</v>
      </c>
      <c r="C17" s="431">
        <f>SUM(C18:C22)</f>
        <v>56378</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6000</v>
      </c>
      <c r="C22" s="433">
        <v>56378</v>
      </c>
      <c r="D22" s="15">
        <v>4390</v>
      </c>
    </row>
    <row r="23" spans="1:5" ht="11.25" customHeight="1" x14ac:dyDescent="0.25">
      <c r="A23" s="16"/>
      <c r="B23" s="434"/>
      <c r="C23" s="434"/>
      <c r="D23" s="12"/>
    </row>
    <row r="24" spans="1:5" ht="11.25" customHeight="1" x14ac:dyDescent="0.25">
      <c r="A24" s="10" t="s">
        <v>120</v>
      </c>
      <c r="B24" s="431">
        <f>SUM(B4+B13+B17)</f>
        <v>3763748.4</v>
      </c>
      <c r="C24" s="432">
        <f>SUM(C4+C13+C17)</f>
        <v>4566268</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3237217.6100000003</v>
      </c>
      <c r="C27" s="431">
        <f>SUM(C28:C30)</f>
        <v>4383141.7300000004</v>
      </c>
      <c r="D27" s="12"/>
    </row>
    <row r="28" spans="1:5" ht="11.25" customHeight="1" x14ac:dyDescent="0.2">
      <c r="A28" s="14" t="s">
        <v>123</v>
      </c>
      <c r="B28" s="433">
        <v>1654989.37</v>
      </c>
      <c r="C28" s="433">
        <v>2722800.85</v>
      </c>
      <c r="D28" s="15">
        <v>5110</v>
      </c>
    </row>
    <row r="29" spans="1:5" ht="11.25" customHeight="1" x14ac:dyDescent="0.2">
      <c r="A29" s="14" t="s">
        <v>124</v>
      </c>
      <c r="B29" s="433">
        <v>143455.85</v>
      </c>
      <c r="C29" s="433">
        <v>218432.56</v>
      </c>
      <c r="D29" s="15">
        <v>5120</v>
      </c>
    </row>
    <row r="30" spans="1:5" ht="11.25" customHeight="1" x14ac:dyDescent="0.2">
      <c r="A30" s="14" t="s">
        <v>125</v>
      </c>
      <c r="B30" s="433">
        <v>1438772.39</v>
      </c>
      <c r="C30" s="433">
        <v>1441908.32</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25843.75</v>
      </c>
      <c r="D55" s="12"/>
    </row>
    <row r="56" spans="1:5" ht="11.25" customHeight="1" x14ac:dyDescent="0.2">
      <c r="A56" s="14" t="s">
        <v>147</v>
      </c>
      <c r="B56" s="433">
        <v>0</v>
      </c>
      <c r="C56" s="433">
        <v>25843.75</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3237217.6100000003</v>
      </c>
      <c r="C64" s="432">
        <f>C61+C55+C48+C43+C32+C27</f>
        <v>4408985.4800000004</v>
      </c>
      <c r="D64" s="12"/>
      <c r="E64" s="12"/>
    </row>
    <row r="65" spans="1:8" ht="11.25" customHeight="1" x14ac:dyDescent="0.25">
      <c r="A65" s="17"/>
      <c r="B65" s="434"/>
      <c r="C65" s="434"/>
      <c r="D65" s="12"/>
      <c r="E65" s="12"/>
    </row>
    <row r="66" spans="1:8" s="12" customFormat="1" x14ac:dyDescent="0.25">
      <c r="A66" s="10" t="s">
        <v>154</v>
      </c>
      <c r="B66" s="431">
        <f>B24-B64</f>
        <v>526530.78999999957</v>
      </c>
      <c r="C66" s="431">
        <f>C24-C64</f>
        <v>157282.51999999955</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668</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488535.64</v>
      </c>
      <c r="C5" s="425">
        <v>94830.05</v>
      </c>
      <c r="D5" s="14" t="s">
        <v>161</v>
      </c>
      <c r="E5" s="425">
        <v>148132.66</v>
      </c>
      <c r="F5" s="428">
        <v>156609.96</v>
      </c>
    </row>
    <row r="6" spans="1:6" x14ac:dyDescent="0.25">
      <c r="A6" s="14" t="s">
        <v>162</v>
      </c>
      <c r="B6" s="425">
        <v>108363.12</v>
      </c>
      <c r="C6" s="425">
        <v>30563.119999999999</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596898.76</v>
      </c>
      <c r="C13" s="427">
        <f>SUM(C5:C11)</f>
        <v>125393.17</v>
      </c>
      <c r="D13" s="16"/>
      <c r="E13" s="429"/>
      <c r="F13" s="430"/>
    </row>
    <row r="14" spans="1:6" x14ac:dyDescent="0.25">
      <c r="A14" s="17"/>
      <c r="B14" s="426"/>
      <c r="C14" s="426"/>
      <c r="D14" s="13" t="s">
        <v>176</v>
      </c>
      <c r="E14" s="431">
        <f>SUM(E5:E12)</f>
        <v>148132.66</v>
      </c>
      <c r="F14" s="432">
        <f>SUM(F5:F12)</f>
        <v>156609.96</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915872.06</v>
      </c>
      <c r="C19" s="425">
        <v>869324.16</v>
      </c>
      <c r="D19" s="14" t="s">
        <v>185</v>
      </c>
      <c r="E19" s="425">
        <v>0</v>
      </c>
      <c r="F19" s="428">
        <v>0</v>
      </c>
    </row>
    <row r="20" spans="1:6" x14ac:dyDescent="0.25">
      <c r="A20" s="14" t="s">
        <v>186</v>
      </c>
      <c r="B20" s="425">
        <v>0</v>
      </c>
      <c r="C20" s="425">
        <v>0</v>
      </c>
      <c r="D20" s="14" t="s">
        <v>187</v>
      </c>
      <c r="E20" s="425">
        <v>0</v>
      </c>
      <c r="F20" s="428">
        <v>0</v>
      </c>
    </row>
    <row r="21" spans="1:6" ht="22.5" x14ac:dyDescent="0.25">
      <c r="A21" s="14" t="s">
        <v>188</v>
      </c>
      <c r="B21" s="425">
        <v>-573384.48</v>
      </c>
      <c r="C21" s="425">
        <v>-573384.48</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342487.58000000007</v>
      </c>
      <c r="C26" s="427">
        <f>SUM(C16:C24)</f>
        <v>295939.68000000005</v>
      </c>
      <c r="D26" s="24" t="s">
        <v>196</v>
      </c>
      <c r="E26" s="427">
        <f>SUM(E24+E14)</f>
        <v>148132.66</v>
      </c>
      <c r="F26" s="432">
        <f>SUM(F14+F24)</f>
        <v>156609.96</v>
      </c>
    </row>
    <row r="27" spans="1:6" x14ac:dyDescent="0.25">
      <c r="A27" s="17"/>
      <c r="B27" s="426"/>
      <c r="C27" s="426"/>
      <c r="D27" s="17"/>
      <c r="E27" s="426"/>
      <c r="F27" s="430"/>
    </row>
    <row r="28" spans="1:6" x14ac:dyDescent="0.25">
      <c r="A28" s="13" t="s">
        <v>197</v>
      </c>
      <c r="B28" s="427">
        <f>B13+B26</f>
        <v>939386.34000000008</v>
      </c>
      <c r="C28" s="427">
        <f>C13+C26</f>
        <v>421332.85000000003</v>
      </c>
      <c r="D28" s="10" t="s">
        <v>198</v>
      </c>
      <c r="E28" s="426"/>
      <c r="F28" s="426"/>
    </row>
    <row r="29" spans="1:6" x14ac:dyDescent="0.25">
      <c r="A29" s="25"/>
      <c r="B29" s="26"/>
      <c r="C29" s="23"/>
      <c r="D29" s="17"/>
      <c r="E29" s="426"/>
      <c r="F29" s="426"/>
    </row>
    <row r="30" spans="1:6" x14ac:dyDescent="0.25">
      <c r="A30" s="25"/>
      <c r="B30" s="26"/>
      <c r="C30" s="23"/>
      <c r="D30" s="13" t="s">
        <v>199</v>
      </c>
      <c r="E30" s="427">
        <f>SUM(E31:E33)</f>
        <v>0</v>
      </c>
      <c r="F30" s="432">
        <f>SUM(F31:F33)</f>
        <v>0</v>
      </c>
    </row>
    <row r="31" spans="1:6" x14ac:dyDescent="0.25">
      <c r="A31" s="25"/>
      <c r="B31" s="26"/>
      <c r="C31" s="23"/>
      <c r="D31" s="14" t="s">
        <v>138</v>
      </c>
      <c r="E31" s="425">
        <v>0</v>
      </c>
      <c r="F31" s="428">
        <v>0</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791253.68</v>
      </c>
      <c r="F35" s="432">
        <f>SUM(F36:F40)</f>
        <v>264722.89</v>
      </c>
    </row>
    <row r="36" spans="1:6" x14ac:dyDescent="0.25">
      <c r="A36" s="25"/>
      <c r="B36" s="26"/>
      <c r="C36" s="23"/>
      <c r="D36" s="14" t="s">
        <v>203</v>
      </c>
      <c r="E36" s="425">
        <v>526530.79</v>
      </c>
      <c r="F36" s="428">
        <v>157282.51999999999</v>
      </c>
    </row>
    <row r="37" spans="1:6" x14ac:dyDescent="0.25">
      <c r="A37" s="25"/>
      <c r="B37" s="26"/>
      <c r="C37" s="23"/>
      <c r="D37" s="14" t="s">
        <v>204</v>
      </c>
      <c r="E37" s="425">
        <v>264722.89</v>
      </c>
      <c r="F37" s="428">
        <v>107440.37</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791253.68</v>
      </c>
      <c r="F46" s="432">
        <f>SUM(F42+F35+F30)</f>
        <v>264722.89</v>
      </c>
    </row>
    <row r="47" spans="1:6" x14ac:dyDescent="0.25">
      <c r="A47" s="25"/>
      <c r="B47" s="26"/>
      <c r="C47" s="23"/>
      <c r="D47" s="17"/>
      <c r="E47" s="426"/>
      <c r="F47" s="430"/>
    </row>
    <row r="48" spans="1:6" x14ac:dyDescent="0.25">
      <c r="A48" s="25"/>
      <c r="B48" s="26"/>
      <c r="C48" s="23"/>
      <c r="D48" s="13" t="s">
        <v>212</v>
      </c>
      <c r="E48" s="427">
        <f>E46+E26</f>
        <v>939386.34000000008</v>
      </c>
      <c r="F48" s="427">
        <f>F46+F26</f>
        <v>421332.85</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677</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669</v>
      </c>
      <c r="B4" s="420">
        <f>SUM(B5:B7)</f>
        <v>0</v>
      </c>
      <c r="C4" s="421"/>
      <c r="D4" s="421"/>
      <c r="E4" s="421"/>
      <c r="F4" s="420">
        <f>SUM(B4:E4)</f>
        <v>0</v>
      </c>
    </row>
    <row r="5" spans="1:6" ht="11.25" customHeight="1" x14ac:dyDescent="0.2">
      <c r="A5" s="35" t="s">
        <v>138</v>
      </c>
      <c r="B5" s="422">
        <v>0</v>
      </c>
      <c r="C5" s="421"/>
      <c r="D5" s="421"/>
      <c r="E5" s="421"/>
      <c r="F5" s="420">
        <f>SUM(B5:E5)</f>
        <v>0</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670</v>
      </c>
      <c r="B9" s="421"/>
      <c r="C9" s="420">
        <f>SUM(C10:C14)</f>
        <v>107440.37</v>
      </c>
      <c r="D9" s="420">
        <f>D10</f>
        <v>157282.51999999999</v>
      </c>
      <c r="E9" s="421"/>
      <c r="F9" s="420">
        <f t="shared" ref="F9:F14" si="0">SUM(B9:E9)</f>
        <v>264722.89</v>
      </c>
    </row>
    <row r="10" spans="1:6" ht="11.25" customHeight="1" x14ac:dyDescent="0.2">
      <c r="A10" s="35" t="s">
        <v>154</v>
      </c>
      <c r="B10" s="421"/>
      <c r="C10" s="421"/>
      <c r="D10" s="422">
        <v>157282.51999999999</v>
      </c>
      <c r="E10" s="421"/>
      <c r="F10" s="420">
        <f t="shared" si="0"/>
        <v>157282.51999999999</v>
      </c>
    </row>
    <row r="11" spans="1:6" ht="11.25" customHeight="1" x14ac:dyDescent="0.2">
      <c r="A11" s="35" t="s">
        <v>204</v>
      </c>
      <c r="B11" s="421"/>
      <c r="C11" s="422">
        <v>107440.37</v>
      </c>
      <c r="D11" s="421"/>
      <c r="E11" s="421"/>
      <c r="F11" s="420">
        <f t="shared" si="0"/>
        <v>107440.37</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671</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672</v>
      </c>
      <c r="B20" s="420">
        <f>B4</f>
        <v>0</v>
      </c>
      <c r="C20" s="420">
        <f>C9</f>
        <v>107440.37</v>
      </c>
      <c r="D20" s="420">
        <f>D9</f>
        <v>157282.51999999999</v>
      </c>
      <c r="E20" s="420">
        <f>E16</f>
        <v>0</v>
      </c>
      <c r="F20" s="420">
        <f>SUM(B20:E20)</f>
        <v>264722.89</v>
      </c>
    </row>
    <row r="21" spans="1:6" ht="11.25" customHeight="1" x14ac:dyDescent="0.25">
      <c r="A21" s="37"/>
      <c r="B21" s="421"/>
      <c r="C21" s="421"/>
      <c r="D21" s="421"/>
      <c r="E21" s="421"/>
      <c r="F21" s="421"/>
    </row>
    <row r="22" spans="1:6" ht="11.25" customHeight="1" x14ac:dyDescent="0.2">
      <c r="A22" s="34" t="s">
        <v>673</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674</v>
      </c>
      <c r="B27" s="421"/>
      <c r="C27" s="420">
        <f>C29</f>
        <v>157282.51999999999</v>
      </c>
      <c r="D27" s="420">
        <f>SUM(D28:D32)</f>
        <v>369248.27</v>
      </c>
      <c r="E27" s="421"/>
      <c r="F27" s="420">
        <f t="shared" ref="F27:F32" si="1">SUM(B27:E27)</f>
        <v>526530.79</v>
      </c>
    </row>
    <row r="28" spans="1:6" ht="11.25" customHeight="1" x14ac:dyDescent="0.2">
      <c r="A28" s="35" t="s">
        <v>154</v>
      </c>
      <c r="B28" s="421"/>
      <c r="C28" s="421"/>
      <c r="D28" s="422">
        <v>526530.79</v>
      </c>
      <c r="E28" s="421"/>
      <c r="F28" s="420">
        <f t="shared" si="1"/>
        <v>526530.79</v>
      </c>
    </row>
    <row r="29" spans="1:6" ht="11.25" customHeight="1" x14ac:dyDescent="0.2">
      <c r="A29" s="35" t="s">
        <v>204</v>
      </c>
      <c r="B29" s="421"/>
      <c r="C29" s="422">
        <v>157282.51999999999</v>
      </c>
      <c r="D29" s="422">
        <v>-157282.51999999999</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675</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676</v>
      </c>
      <c r="B38" s="424">
        <f>B20+B22</f>
        <v>0</v>
      </c>
      <c r="C38" s="424">
        <f>+C20+C27</f>
        <v>264722.89</v>
      </c>
      <c r="D38" s="424">
        <f>D20+D27</f>
        <v>526530.79</v>
      </c>
      <c r="E38" s="424">
        <f>+E20+E34</f>
        <v>0</v>
      </c>
      <c r="F38" s="424">
        <f>SUM(B38:E38)</f>
        <v>791253.68</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678</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518053.49000000005</v>
      </c>
    </row>
    <row r="4" spans="1:3" ht="11.25" customHeight="1" x14ac:dyDescent="0.25">
      <c r="A4" s="43" t="s">
        <v>158</v>
      </c>
      <c r="B4" s="418">
        <f>SUM(B5:B11)</f>
        <v>0</v>
      </c>
      <c r="C4" s="418">
        <f>SUM(C5:C11)</f>
        <v>471505.59</v>
      </c>
    </row>
    <row r="5" spans="1:3" ht="11.25" customHeight="1" x14ac:dyDescent="0.25">
      <c r="A5" s="44" t="s">
        <v>160</v>
      </c>
      <c r="B5" s="419">
        <v>0</v>
      </c>
      <c r="C5" s="419">
        <v>393705.59</v>
      </c>
    </row>
    <row r="6" spans="1:3" ht="11.25" customHeight="1" x14ac:dyDescent="0.25">
      <c r="A6" s="44" t="s">
        <v>162</v>
      </c>
      <c r="B6" s="419">
        <v>0</v>
      </c>
      <c r="C6" s="419">
        <v>77800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46547.9</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46547.9</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8477.2999999999993</v>
      </c>
    </row>
    <row r="25" spans="1:3" ht="11.25" customHeight="1" x14ac:dyDescent="0.25">
      <c r="A25" s="43" t="s">
        <v>159</v>
      </c>
      <c r="B25" s="418">
        <f>SUM(B26:B33)</f>
        <v>0</v>
      </c>
      <c r="C25" s="418">
        <f>SUM(C26:C33)</f>
        <v>8477.2999999999993</v>
      </c>
    </row>
    <row r="26" spans="1:3" ht="11.25" customHeight="1" x14ac:dyDescent="0.25">
      <c r="A26" s="44" t="s">
        <v>161</v>
      </c>
      <c r="B26" s="419">
        <v>0</v>
      </c>
      <c r="C26" s="419">
        <v>8477.2999999999993</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526530.79</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526530.79</v>
      </c>
      <c r="C50" s="418">
        <f>SUM(C51:C55)</f>
        <v>0</v>
      </c>
    </row>
    <row r="51" spans="1:3" ht="11.25" customHeight="1" x14ac:dyDescent="0.25">
      <c r="A51" s="44" t="s">
        <v>203</v>
      </c>
      <c r="B51" s="419">
        <v>369248.27</v>
      </c>
      <c r="C51" s="419">
        <v>0</v>
      </c>
    </row>
    <row r="52" spans="1:3" ht="11.25" customHeight="1" x14ac:dyDescent="0.25">
      <c r="A52" s="44" t="s">
        <v>204</v>
      </c>
      <c r="B52" s="419">
        <v>157282.51999999999</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679</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3763748.4</v>
      </c>
      <c r="C4" s="412">
        <f>SUM(C5:C14)</f>
        <v>4566268</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355720</v>
      </c>
      <c r="C11" s="413">
        <v>308328</v>
      </c>
      <c r="D11" s="50">
        <v>700000</v>
      </c>
    </row>
    <row r="12" spans="1:22" ht="22.5" x14ac:dyDescent="0.2">
      <c r="A12" s="44" t="s">
        <v>112</v>
      </c>
      <c r="B12" s="413">
        <v>0</v>
      </c>
      <c r="C12" s="413">
        <v>0</v>
      </c>
      <c r="D12" s="50">
        <v>800000</v>
      </c>
    </row>
    <row r="13" spans="1:22" ht="11.25" customHeight="1" x14ac:dyDescent="0.2">
      <c r="A13" s="44" t="s">
        <v>113</v>
      </c>
      <c r="B13" s="413">
        <v>3408028.4</v>
      </c>
      <c r="C13" s="413">
        <v>4257940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3237217.6100000003</v>
      </c>
      <c r="C16" s="412">
        <f>SUM(C17:C32)</f>
        <v>4383141.7300000004</v>
      </c>
      <c r="D16" s="49" t="s">
        <v>221</v>
      </c>
    </row>
    <row r="17" spans="1:4" ht="11.25" customHeight="1" x14ac:dyDescent="0.2">
      <c r="A17" s="44" t="s">
        <v>123</v>
      </c>
      <c r="B17" s="413">
        <v>1654989.37</v>
      </c>
      <c r="C17" s="413">
        <v>2722800.85</v>
      </c>
      <c r="D17" s="50">
        <v>1000</v>
      </c>
    </row>
    <row r="18" spans="1:4" ht="11.25" customHeight="1" x14ac:dyDescent="0.2">
      <c r="A18" s="44" t="s">
        <v>124</v>
      </c>
      <c r="B18" s="413">
        <v>143455.85</v>
      </c>
      <c r="C18" s="413">
        <v>218432.56</v>
      </c>
      <c r="D18" s="50">
        <v>2000</v>
      </c>
    </row>
    <row r="19" spans="1:4" ht="11.25" customHeight="1" x14ac:dyDescent="0.2">
      <c r="A19" s="44" t="s">
        <v>125</v>
      </c>
      <c r="B19" s="413">
        <v>1438772.39</v>
      </c>
      <c r="C19" s="413">
        <v>1441908.32</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526530.78999999957</v>
      </c>
      <c r="C33" s="412">
        <f>C4-C16</f>
        <v>183126.26999999955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46547.9</v>
      </c>
      <c r="C41" s="412">
        <f>SUM(C42:C44)</f>
        <v>117149.94</v>
      </c>
      <c r="D41" s="49" t="s">
        <v>221</v>
      </c>
    </row>
    <row r="42" spans="1:4" ht="11.25" customHeight="1" x14ac:dyDescent="0.2">
      <c r="A42" s="44" t="s">
        <v>182</v>
      </c>
      <c r="B42" s="413">
        <v>0</v>
      </c>
      <c r="C42" s="413">
        <v>0</v>
      </c>
      <c r="D42" s="49">
        <v>6000</v>
      </c>
    </row>
    <row r="43" spans="1:4" ht="11.25" customHeight="1" x14ac:dyDescent="0.2">
      <c r="A43" s="44" t="s">
        <v>184</v>
      </c>
      <c r="B43" s="413">
        <v>46547.9</v>
      </c>
      <c r="C43" s="413">
        <v>117149.94</v>
      </c>
      <c r="D43" s="49">
        <v>5000</v>
      </c>
    </row>
    <row r="44" spans="1:4" ht="11.25" customHeight="1" x14ac:dyDescent="0.2">
      <c r="A44" s="44" t="s">
        <v>229</v>
      </c>
      <c r="B44" s="413">
        <v>0</v>
      </c>
      <c r="C44" s="413">
        <v>0</v>
      </c>
      <c r="D44" s="49">
        <v>7000</v>
      </c>
    </row>
    <row r="45" spans="1:4" ht="11.25" customHeight="1" x14ac:dyDescent="0.2">
      <c r="A45" s="34" t="s">
        <v>230</v>
      </c>
      <c r="B45" s="412">
        <f>B36-B41</f>
        <v>-46547.9</v>
      </c>
      <c r="C45" s="412">
        <f>C36-C41</f>
        <v>-117149.94</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2568.86</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2568.86</v>
      </c>
      <c r="D52" s="51"/>
    </row>
    <row r="53" spans="1:4" ht="11.25" customHeight="1" x14ac:dyDescent="0.2">
      <c r="A53" s="45"/>
      <c r="B53" s="414"/>
      <c r="C53" s="414"/>
      <c r="D53" s="49" t="s">
        <v>221</v>
      </c>
    </row>
    <row r="54" spans="1:4" ht="11.25" customHeight="1" x14ac:dyDescent="0.2">
      <c r="A54" s="43" t="s">
        <v>219</v>
      </c>
      <c r="B54" s="412">
        <f>SUM(B55+B58)</f>
        <v>86277.3</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86277.3</v>
      </c>
      <c r="C58" s="413">
        <v>0</v>
      </c>
      <c r="D58" s="49" t="s">
        <v>221</v>
      </c>
    </row>
    <row r="59" spans="1:4" ht="11.25" customHeight="1" x14ac:dyDescent="0.2">
      <c r="A59" s="34" t="s">
        <v>242</v>
      </c>
      <c r="B59" s="412">
        <f>B48-B54</f>
        <v>-86277.3</v>
      </c>
      <c r="C59" s="412">
        <f>C48-C54</f>
        <v>2568.86</v>
      </c>
      <c r="D59" s="49" t="s">
        <v>221</v>
      </c>
    </row>
    <row r="60" spans="1:4" ht="11.25" customHeight="1" x14ac:dyDescent="0.2">
      <c r="A60" s="37"/>
      <c r="B60" s="414"/>
      <c r="C60" s="414"/>
      <c r="D60" s="49" t="s">
        <v>221</v>
      </c>
    </row>
    <row r="61" spans="1:4" ht="11.25" customHeight="1" x14ac:dyDescent="0.2">
      <c r="A61" s="34" t="s">
        <v>243</v>
      </c>
      <c r="B61" s="412">
        <f>B59+B45+B33</f>
        <v>393705.58999999956</v>
      </c>
      <c r="C61" s="412">
        <f>C59+C45+C33</f>
        <v>68545.189999999551</v>
      </c>
      <c r="D61" s="49" t="s">
        <v>221</v>
      </c>
    </row>
    <row r="62" spans="1:4" ht="11.25" customHeight="1" x14ac:dyDescent="0.2">
      <c r="A62" s="37"/>
      <c r="B62" s="414"/>
      <c r="C62" s="414"/>
      <c r="D62" s="49" t="s">
        <v>221</v>
      </c>
    </row>
    <row r="63" spans="1:4" ht="11.25" customHeight="1" x14ac:dyDescent="0.2">
      <c r="A63" s="34" t="s">
        <v>244</v>
      </c>
      <c r="B63" s="412">
        <v>94830.05</v>
      </c>
      <c r="C63" s="412">
        <v>26284.86</v>
      </c>
      <c r="D63" s="49" t="s">
        <v>221</v>
      </c>
    </row>
    <row r="64" spans="1:4" ht="11.25" customHeight="1" x14ac:dyDescent="0.2">
      <c r="A64" s="37"/>
      <c r="B64" s="414"/>
      <c r="C64" s="414"/>
      <c r="D64" s="49" t="s">
        <v>221</v>
      </c>
    </row>
    <row r="65" spans="1:4" ht="11.25" customHeight="1" x14ac:dyDescent="0.2">
      <c r="A65" s="34" t="s">
        <v>245</v>
      </c>
      <c r="B65" s="412">
        <v>488535.64</v>
      </c>
      <c r="C65" s="412">
        <v>94830.05</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680</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421332.85000000003</v>
      </c>
      <c r="C3" s="412">
        <f t="shared" ref="C3:F3" si="0">C4+C12</f>
        <v>4067632.3899999997</v>
      </c>
      <c r="D3" s="412">
        <f t="shared" si="0"/>
        <v>3549578.9</v>
      </c>
      <c r="E3" s="412">
        <f t="shared" si="0"/>
        <v>939386.33999999973</v>
      </c>
      <c r="F3" s="412">
        <f t="shared" si="0"/>
        <v>518053.4899999997</v>
      </c>
    </row>
    <row r="4" spans="1:6" x14ac:dyDescent="0.2">
      <c r="A4" s="56" t="s">
        <v>158</v>
      </c>
      <c r="B4" s="412">
        <f>SUM(B5:B11)</f>
        <v>125393.17</v>
      </c>
      <c r="C4" s="412">
        <f>SUM(C5:C11)</f>
        <v>3974536.59</v>
      </c>
      <c r="D4" s="412">
        <f>SUM(D5:D11)</f>
        <v>3503031</v>
      </c>
      <c r="E4" s="412">
        <f>SUM(E5:E11)</f>
        <v>596898.75999999966</v>
      </c>
      <c r="F4" s="412">
        <f>SUM(F5:F11)</f>
        <v>471505.58999999968</v>
      </c>
    </row>
    <row r="5" spans="1:6" x14ac:dyDescent="0.2">
      <c r="A5" s="57" t="s">
        <v>160</v>
      </c>
      <c r="B5" s="413">
        <v>94830.05</v>
      </c>
      <c r="C5" s="413">
        <v>3876536.59</v>
      </c>
      <c r="D5" s="413">
        <v>3482831</v>
      </c>
      <c r="E5" s="413">
        <f>B5+C5-D5</f>
        <v>488535.63999999966</v>
      </c>
      <c r="F5" s="413">
        <f t="shared" ref="F5:F11" si="1">E5-B5</f>
        <v>393705.58999999968</v>
      </c>
    </row>
    <row r="6" spans="1:6" x14ac:dyDescent="0.2">
      <c r="A6" s="57" t="s">
        <v>162</v>
      </c>
      <c r="B6" s="413">
        <v>30563.119999999999</v>
      </c>
      <c r="C6" s="413">
        <v>98000</v>
      </c>
      <c r="D6" s="413">
        <v>20200</v>
      </c>
      <c r="E6" s="413">
        <f t="shared" ref="E6:E11" si="2">B6+C6-D6</f>
        <v>108363.12</v>
      </c>
      <c r="F6" s="413">
        <f t="shared" si="1"/>
        <v>77800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295939.68000000005</v>
      </c>
      <c r="C12" s="412">
        <f>SUM(C13:C21)</f>
        <v>93095.8</v>
      </c>
      <c r="D12" s="412">
        <f>SUM(D13:D21)</f>
        <v>46547.9</v>
      </c>
      <c r="E12" s="412">
        <f>SUM(E13:E21)</f>
        <v>342487.58000000007</v>
      </c>
      <c r="F12" s="412">
        <f>SUM(F13:F21)</f>
        <v>46547.900000000023</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869324.16</v>
      </c>
      <c r="C16" s="413">
        <v>93095.8</v>
      </c>
      <c r="D16" s="413">
        <v>46547.9</v>
      </c>
      <c r="E16" s="413">
        <f t="shared" si="4"/>
        <v>915872.06</v>
      </c>
      <c r="F16" s="413">
        <f t="shared" si="3"/>
        <v>46547.900000000023</v>
      </c>
    </row>
    <row r="17" spans="1:6" x14ac:dyDescent="0.2">
      <c r="A17" s="57" t="s">
        <v>186</v>
      </c>
      <c r="B17" s="413">
        <v>0</v>
      </c>
      <c r="C17" s="413">
        <v>0</v>
      </c>
      <c r="D17" s="413">
        <v>0</v>
      </c>
      <c r="E17" s="413">
        <f t="shared" si="4"/>
        <v>0</v>
      </c>
      <c r="F17" s="413">
        <f t="shared" si="3"/>
        <v>0</v>
      </c>
    </row>
    <row r="18" spans="1:6" x14ac:dyDescent="0.2">
      <c r="A18" s="57" t="s">
        <v>188</v>
      </c>
      <c r="B18" s="413">
        <v>-573384.48</v>
      </c>
      <c r="C18" s="413">
        <v>0</v>
      </c>
      <c r="D18" s="413">
        <v>0</v>
      </c>
      <c r="E18" s="413">
        <f t="shared" si="4"/>
        <v>-573384.48</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980022895</cp:lastModifiedBy>
  <dcterms:created xsi:type="dcterms:W3CDTF">2022-05-30T14:17:15Z</dcterms:created>
  <dcterms:modified xsi:type="dcterms:W3CDTF">2025-10-16T17:44:10Z</dcterms:modified>
</cp:coreProperties>
</file>