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dif_f\Downloads\"/>
    </mc:Choice>
  </mc:AlternateContent>
  <xr:revisionPtr revIDLastSave="0" documentId="8_{627D95F8-D2A3-42F9-86BF-089A8C86569B}"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ftn1" localSheetId="0">INR!#REF!</definedName>
    <definedName name="_ftnref1" localSheetId="0">INR!#REF!</definedName>
    <definedName name="_xlnm.Print_Area" localSheetId="0">INR!$A$1:$Z$140</definedName>
  </definedNames>
  <calcPr calcId="181029"/>
</workbook>
</file>

<file path=xl/calcChain.xml><?xml version="1.0" encoding="utf-8"?>
<calcChain xmlns="http://schemas.openxmlformats.org/spreadsheetml/2006/main">
  <c r="X131" i="5" l="1"/>
  <c r="W131" i="5"/>
  <c r="V131" i="5"/>
  <c r="X130" i="5"/>
  <c r="W130" i="5"/>
  <c r="V130" i="5"/>
  <c r="X129" i="5"/>
  <c r="W129" i="5"/>
  <c r="V129" i="5"/>
  <c r="X128" i="5"/>
  <c r="W128" i="5"/>
  <c r="V128" i="5"/>
  <c r="X127" i="5"/>
  <c r="W127" i="5"/>
  <c r="V127" i="5"/>
  <c r="X126" i="5"/>
  <c r="W126" i="5"/>
  <c r="V126" i="5"/>
  <c r="X125" i="5"/>
  <c r="W125" i="5"/>
  <c r="V125" i="5"/>
  <c r="X124" i="5"/>
  <c r="W124" i="5"/>
  <c r="V124" i="5"/>
  <c r="X123" i="5"/>
  <c r="W123" i="5"/>
  <c r="V123" i="5"/>
  <c r="X122" i="5"/>
  <c r="W122" i="5"/>
  <c r="V122" i="5"/>
  <c r="X121" i="5"/>
  <c r="W121" i="5"/>
  <c r="V121" i="5"/>
  <c r="X120" i="5"/>
  <c r="W120" i="5"/>
  <c r="V120" i="5"/>
  <c r="X119" i="5"/>
  <c r="W119" i="5"/>
  <c r="V119" i="5"/>
  <c r="X118" i="5"/>
  <c r="W118" i="5"/>
  <c r="V118" i="5"/>
  <c r="X117" i="5"/>
  <c r="W117" i="5"/>
  <c r="V117" i="5"/>
  <c r="X116" i="5"/>
  <c r="W116" i="5"/>
  <c r="V116" i="5"/>
  <c r="X115" i="5"/>
  <c r="W115" i="5"/>
  <c r="V115" i="5"/>
  <c r="X114" i="5"/>
  <c r="W114" i="5"/>
  <c r="V114" i="5"/>
  <c r="X113" i="5"/>
  <c r="W113" i="5"/>
  <c r="V113" i="5"/>
  <c r="X112" i="5"/>
  <c r="W112" i="5"/>
  <c r="V112" i="5"/>
  <c r="X111" i="5"/>
  <c r="W111" i="5"/>
  <c r="V111" i="5"/>
  <c r="X110" i="5"/>
  <c r="W110" i="5"/>
  <c r="V110" i="5"/>
  <c r="T131" i="5"/>
  <c r="T130" i="5"/>
  <c r="T129" i="5"/>
  <c r="T128" i="5"/>
  <c r="T127" i="5"/>
  <c r="T126" i="5"/>
  <c r="T125" i="5"/>
  <c r="T124" i="5"/>
  <c r="T123" i="5"/>
  <c r="T122" i="5"/>
  <c r="T121" i="5"/>
  <c r="T120" i="5"/>
  <c r="T119" i="5"/>
  <c r="T118" i="5"/>
  <c r="T117" i="5"/>
  <c r="T116" i="5"/>
  <c r="T115" i="5"/>
  <c r="T114" i="5"/>
  <c r="T113" i="5"/>
  <c r="T112" i="5"/>
  <c r="T111" i="5"/>
  <c r="T110" i="5"/>
  <c r="S131" i="5"/>
  <c r="R131" i="5"/>
  <c r="Q131" i="5"/>
  <c r="P131" i="5"/>
  <c r="O131" i="5"/>
  <c r="N131" i="5"/>
  <c r="M131" i="5"/>
  <c r="S130" i="5"/>
  <c r="R130" i="5"/>
  <c r="Q130" i="5"/>
  <c r="P130" i="5"/>
  <c r="O130" i="5"/>
  <c r="N130" i="5"/>
  <c r="M130" i="5"/>
  <c r="S129" i="5"/>
  <c r="R129" i="5"/>
  <c r="Q129" i="5"/>
  <c r="P129" i="5"/>
  <c r="O129" i="5"/>
  <c r="N129" i="5"/>
  <c r="M129" i="5"/>
  <c r="S128" i="5"/>
  <c r="R128" i="5"/>
  <c r="Q128" i="5"/>
  <c r="P128" i="5"/>
  <c r="O128" i="5"/>
  <c r="N128" i="5"/>
  <c r="M128" i="5"/>
  <c r="S127" i="5"/>
  <c r="R127" i="5"/>
  <c r="Q127" i="5"/>
  <c r="P127" i="5"/>
  <c r="O127" i="5"/>
  <c r="N127" i="5"/>
  <c r="M127" i="5"/>
  <c r="S126" i="5"/>
  <c r="R126" i="5"/>
  <c r="Q126" i="5"/>
  <c r="P126" i="5"/>
  <c r="O126" i="5"/>
  <c r="N126" i="5"/>
  <c r="M126" i="5"/>
  <c r="S125" i="5"/>
  <c r="R125" i="5"/>
  <c r="Q125" i="5"/>
  <c r="P125" i="5"/>
  <c r="O125" i="5"/>
  <c r="N125" i="5"/>
  <c r="M125" i="5"/>
  <c r="S124" i="5"/>
  <c r="R124" i="5"/>
  <c r="Q124" i="5"/>
  <c r="P124" i="5"/>
  <c r="O124" i="5"/>
  <c r="N124" i="5"/>
  <c r="M124" i="5"/>
  <c r="S123" i="5"/>
  <c r="R123" i="5"/>
  <c r="Q123" i="5"/>
  <c r="P123" i="5"/>
  <c r="O123" i="5"/>
  <c r="N123" i="5"/>
  <c r="M123" i="5"/>
  <c r="S122" i="5"/>
  <c r="R122" i="5"/>
  <c r="Q122" i="5"/>
  <c r="P122" i="5"/>
  <c r="O122" i="5"/>
  <c r="N122" i="5"/>
  <c r="M122" i="5"/>
  <c r="S121" i="5"/>
  <c r="R121" i="5"/>
  <c r="Q121" i="5"/>
  <c r="P121" i="5"/>
  <c r="O121" i="5"/>
  <c r="N121" i="5"/>
  <c r="M121" i="5"/>
  <c r="S120" i="5"/>
  <c r="R120" i="5"/>
  <c r="Q120" i="5"/>
  <c r="P120" i="5"/>
  <c r="O120" i="5"/>
  <c r="N120" i="5"/>
  <c r="M120" i="5"/>
  <c r="S119" i="5"/>
  <c r="R119" i="5"/>
  <c r="Q119" i="5"/>
  <c r="P119" i="5"/>
  <c r="O119" i="5"/>
  <c r="N119" i="5"/>
  <c r="M119" i="5"/>
  <c r="S118" i="5"/>
  <c r="R118" i="5"/>
  <c r="Q118" i="5"/>
  <c r="P118" i="5"/>
  <c r="O118" i="5"/>
  <c r="N118" i="5"/>
  <c r="M118" i="5"/>
  <c r="S117" i="5"/>
  <c r="R117" i="5"/>
  <c r="Q117" i="5"/>
  <c r="P117" i="5"/>
  <c r="O117" i="5"/>
  <c r="N117" i="5"/>
  <c r="M117" i="5"/>
  <c r="S116" i="5"/>
  <c r="R116" i="5"/>
  <c r="Q116" i="5"/>
  <c r="P116" i="5"/>
  <c r="O116" i="5"/>
  <c r="N116" i="5"/>
  <c r="M116" i="5"/>
  <c r="S115" i="5"/>
  <c r="R115" i="5"/>
  <c r="Q115" i="5"/>
  <c r="P115" i="5"/>
  <c r="O115" i="5"/>
  <c r="N115" i="5"/>
  <c r="M115" i="5"/>
  <c r="S114" i="5"/>
  <c r="R114" i="5"/>
  <c r="Q114" i="5"/>
  <c r="P114" i="5"/>
  <c r="O114" i="5"/>
  <c r="N114" i="5"/>
  <c r="M114" i="5"/>
  <c r="S113" i="5"/>
  <c r="R113" i="5"/>
  <c r="Q113" i="5"/>
  <c r="P113" i="5"/>
  <c r="O113" i="5"/>
  <c r="N113" i="5"/>
  <c r="M113" i="5"/>
  <c r="S112" i="5"/>
  <c r="R112" i="5"/>
  <c r="Q112" i="5"/>
  <c r="P112" i="5"/>
  <c r="O112" i="5"/>
  <c r="N112" i="5"/>
  <c r="M112" i="5"/>
  <c r="S111" i="5"/>
  <c r="R111" i="5"/>
  <c r="Q111" i="5"/>
  <c r="P111" i="5"/>
  <c r="O111" i="5"/>
  <c r="N111" i="5"/>
  <c r="M111" i="5"/>
  <c r="S110" i="5"/>
  <c r="R110" i="5"/>
  <c r="Q110" i="5"/>
  <c r="P110" i="5"/>
  <c r="O110" i="5"/>
  <c r="N110" i="5"/>
  <c r="M110" i="5"/>
  <c r="X109" i="5" l="1"/>
  <c r="W109" i="5"/>
  <c r="V109" i="5"/>
  <c r="X108" i="5"/>
  <c r="W108" i="5"/>
  <c r="V108" i="5"/>
  <c r="X107" i="5"/>
  <c r="W107" i="5"/>
  <c r="V107" i="5"/>
  <c r="X106" i="5"/>
  <c r="W106" i="5"/>
  <c r="V106" i="5"/>
  <c r="X105" i="5"/>
  <c r="W105" i="5"/>
  <c r="V105" i="5"/>
  <c r="X104" i="5"/>
  <c r="W104" i="5"/>
  <c r="V104" i="5"/>
  <c r="X103" i="5"/>
  <c r="W103" i="5"/>
  <c r="V103" i="5"/>
  <c r="X102" i="5"/>
  <c r="W102" i="5"/>
  <c r="V102" i="5"/>
  <c r="X101" i="5"/>
  <c r="W101" i="5"/>
  <c r="V101" i="5"/>
  <c r="X100" i="5"/>
  <c r="W100" i="5"/>
  <c r="V100" i="5"/>
  <c r="X99" i="5"/>
  <c r="W99" i="5"/>
  <c r="V99" i="5"/>
  <c r="X98" i="5"/>
  <c r="W98" i="5"/>
  <c r="V98" i="5"/>
  <c r="X97" i="5"/>
  <c r="W97" i="5"/>
  <c r="V97" i="5"/>
  <c r="X96" i="5"/>
  <c r="W96" i="5"/>
  <c r="V96" i="5"/>
  <c r="X95" i="5"/>
  <c r="W95" i="5"/>
  <c r="V95" i="5"/>
  <c r="T109" i="5"/>
  <c r="T108" i="5"/>
  <c r="T107" i="5"/>
  <c r="T106" i="5"/>
  <c r="T105" i="5"/>
  <c r="T104" i="5"/>
  <c r="T103" i="5"/>
  <c r="T102" i="5"/>
  <c r="T101" i="5"/>
  <c r="T100" i="5"/>
  <c r="T99" i="5"/>
  <c r="T98" i="5"/>
  <c r="T97" i="5"/>
  <c r="T96" i="5"/>
  <c r="T95" i="5"/>
  <c r="S109" i="5"/>
  <c r="R109" i="5"/>
  <c r="Q109" i="5"/>
  <c r="P109" i="5"/>
  <c r="O109" i="5"/>
  <c r="N109" i="5"/>
  <c r="M109" i="5"/>
  <c r="S108" i="5"/>
  <c r="R108" i="5"/>
  <c r="Q108" i="5"/>
  <c r="P108" i="5"/>
  <c r="O108" i="5"/>
  <c r="N108" i="5"/>
  <c r="M108" i="5"/>
  <c r="S107" i="5"/>
  <c r="R107" i="5"/>
  <c r="Q107" i="5"/>
  <c r="P107" i="5"/>
  <c r="O107" i="5"/>
  <c r="N107" i="5"/>
  <c r="M107" i="5"/>
  <c r="S106" i="5"/>
  <c r="R106" i="5"/>
  <c r="Q106" i="5"/>
  <c r="P106" i="5"/>
  <c r="O106" i="5"/>
  <c r="N106" i="5"/>
  <c r="M106" i="5"/>
  <c r="S105" i="5"/>
  <c r="R105" i="5"/>
  <c r="Q105" i="5"/>
  <c r="P105" i="5"/>
  <c r="O105" i="5"/>
  <c r="N105" i="5"/>
  <c r="M105" i="5"/>
  <c r="S104" i="5"/>
  <c r="R104" i="5"/>
  <c r="Q104" i="5"/>
  <c r="P104" i="5"/>
  <c r="O104" i="5"/>
  <c r="N104" i="5"/>
  <c r="M104" i="5"/>
  <c r="S103" i="5"/>
  <c r="R103" i="5"/>
  <c r="Q103" i="5"/>
  <c r="P103" i="5"/>
  <c r="O103" i="5"/>
  <c r="N103" i="5"/>
  <c r="M103" i="5"/>
  <c r="S102" i="5"/>
  <c r="R102" i="5"/>
  <c r="Q102" i="5"/>
  <c r="P102" i="5"/>
  <c r="O102" i="5"/>
  <c r="N102" i="5"/>
  <c r="M102" i="5"/>
  <c r="S101" i="5"/>
  <c r="R101" i="5"/>
  <c r="Q101" i="5"/>
  <c r="P101" i="5"/>
  <c r="O101" i="5"/>
  <c r="N101" i="5"/>
  <c r="M101" i="5"/>
  <c r="S100" i="5"/>
  <c r="R100" i="5"/>
  <c r="Q100" i="5"/>
  <c r="P100" i="5"/>
  <c r="O100" i="5"/>
  <c r="N100" i="5"/>
  <c r="M100" i="5"/>
  <c r="S99" i="5"/>
  <c r="R99" i="5"/>
  <c r="Q99" i="5"/>
  <c r="P99" i="5"/>
  <c r="O99" i="5"/>
  <c r="N99" i="5"/>
  <c r="M99" i="5"/>
  <c r="S98" i="5"/>
  <c r="R98" i="5"/>
  <c r="Q98" i="5"/>
  <c r="P98" i="5"/>
  <c r="O98" i="5"/>
  <c r="N98" i="5"/>
  <c r="M98" i="5"/>
  <c r="S97" i="5"/>
  <c r="R97" i="5"/>
  <c r="Q97" i="5"/>
  <c r="P97" i="5"/>
  <c r="O97" i="5"/>
  <c r="N97" i="5"/>
  <c r="M97" i="5"/>
  <c r="S96" i="5"/>
  <c r="R96" i="5"/>
  <c r="Q96" i="5"/>
  <c r="P96" i="5"/>
  <c r="O96" i="5"/>
  <c r="N96" i="5"/>
  <c r="M96" i="5"/>
  <c r="S95" i="5"/>
  <c r="R95" i="5"/>
  <c r="Q95" i="5"/>
  <c r="P95" i="5"/>
  <c r="O95" i="5"/>
  <c r="N95" i="5"/>
  <c r="M95" i="5"/>
  <c r="X94" i="5" l="1"/>
  <c r="W94" i="5"/>
  <c r="V94" i="5"/>
  <c r="X93" i="5"/>
  <c r="W93" i="5"/>
  <c r="V93" i="5"/>
  <c r="X92" i="5"/>
  <c r="W92" i="5"/>
  <c r="V92" i="5"/>
  <c r="X91" i="5"/>
  <c r="W91" i="5"/>
  <c r="V91" i="5"/>
  <c r="X90" i="5"/>
  <c r="W90" i="5"/>
  <c r="V90" i="5"/>
  <c r="X89" i="5"/>
  <c r="W89" i="5"/>
  <c r="V89" i="5"/>
  <c r="X88" i="5"/>
  <c r="W88" i="5"/>
  <c r="V88" i="5"/>
  <c r="X87" i="5"/>
  <c r="W87" i="5"/>
  <c r="V87" i="5"/>
  <c r="X86" i="5"/>
  <c r="W86" i="5"/>
  <c r="V86" i="5"/>
  <c r="X85" i="5"/>
  <c r="W85" i="5"/>
  <c r="V85" i="5"/>
  <c r="T94" i="5"/>
  <c r="T93" i="5"/>
  <c r="T92" i="5"/>
  <c r="T91" i="5"/>
  <c r="T90" i="5"/>
  <c r="T89" i="5"/>
  <c r="T88" i="5"/>
  <c r="T87" i="5"/>
  <c r="T86" i="5"/>
  <c r="T85" i="5"/>
  <c r="S94" i="5" l="1"/>
  <c r="R94" i="5"/>
  <c r="Q94" i="5"/>
  <c r="P94" i="5"/>
  <c r="O94" i="5"/>
  <c r="N94" i="5"/>
  <c r="M94" i="5"/>
  <c r="S93" i="5"/>
  <c r="R93" i="5"/>
  <c r="Q93" i="5"/>
  <c r="P93" i="5"/>
  <c r="O93" i="5"/>
  <c r="N93" i="5"/>
  <c r="M93" i="5"/>
  <c r="S92" i="5"/>
  <c r="R92" i="5"/>
  <c r="Q92" i="5"/>
  <c r="P92" i="5"/>
  <c r="O92" i="5"/>
  <c r="N92" i="5"/>
  <c r="M92" i="5"/>
  <c r="S91" i="5"/>
  <c r="R91" i="5"/>
  <c r="Q91" i="5"/>
  <c r="P91" i="5"/>
  <c r="O91" i="5"/>
  <c r="N91" i="5"/>
  <c r="M91" i="5"/>
  <c r="S90" i="5"/>
  <c r="R90" i="5"/>
  <c r="Q90" i="5"/>
  <c r="P90" i="5"/>
  <c r="O90" i="5"/>
  <c r="N90" i="5"/>
  <c r="M90" i="5"/>
  <c r="S89" i="5"/>
  <c r="R89" i="5"/>
  <c r="Q89" i="5"/>
  <c r="P89" i="5"/>
  <c r="O89" i="5"/>
  <c r="N89" i="5"/>
  <c r="M89" i="5"/>
  <c r="S88" i="5"/>
  <c r="R88" i="5"/>
  <c r="Q88" i="5"/>
  <c r="P88" i="5"/>
  <c r="O88" i="5"/>
  <c r="N88" i="5"/>
  <c r="M88" i="5"/>
  <c r="S87" i="5"/>
  <c r="R87" i="5"/>
  <c r="Q87" i="5"/>
  <c r="P87" i="5"/>
  <c r="O87" i="5"/>
  <c r="N87" i="5"/>
  <c r="M87" i="5"/>
  <c r="S86" i="5"/>
  <c r="R86" i="5"/>
  <c r="Q86" i="5"/>
  <c r="P86" i="5"/>
  <c r="O86" i="5"/>
  <c r="N86" i="5"/>
  <c r="M86" i="5"/>
  <c r="S85" i="5"/>
  <c r="R85" i="5"/>
  <c r="Q85" i="5"/>
  <c r="P85" i="5"/>
  <c r="O85" i="5"/>
  <c r="N85" i="5"/>
  <c r="M85" i="5"/>
  <c r="T76" i="5" l="1"/>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W76" i="5"/>
  <c r="V76" i="5"/>
  <c r="W75" i="5"/>
  <c r="V75" i="5"/>
  <c r="W74" i="5"/>
  <c r="V74" i="5"/>
  <c r="W73" i="5"/>
  <c r="V73" i="5"/>
  <c r="W72" i="5"/>
  <c r="V72" i="5"/>
  <c r="W71" i="5"/>
  <c r="V71" i="5"/>
  <c r="W70" i="5"/>
  <c r="V70" i="5"/>
  <c r="W69" i="5"/>
  <c r="V69" i="5"/>
  <c r="W68" i="5"/>
  <c r="V68" i="5"/>
  <c r="W67" i="5"/>
  <c r="V67" i="5"/>
  <c r="W66" i="5"/>
  <c r="V66" i="5"/>
  <c r="W65" i="5"/>
  <c r="V65" i="5"/>
  <c r="W64" i="5"/>
  <c r="V64" i="5"/>
  <c r="W63" i="5"/>
  <c r="V63" i="5"/>
  <c r="W62" i="5"/>
  <c r="V62" i="5"/>
  <c r="W61" i="5"/>
  <c r="V61" i="5"/>
  <c r="W60" i="5"/>
  <c r="V60" i="5"/>
  <c r="W59" i="5"/>
  <c r="V59" i="5"/>
  <c r="W58" i="5"/>
  <c r="V58" i="5"/>
  <c r="W57" i="5"/>
  <c r="V57" i="5"/>
  <c r="W56" i="5"/>
  <c r="V56" i="5"/>
  <c r="W55" i="5"/>
  <c r="V55" i="5"/>
  <c r="W54" i="5"/>
  <c r="V54" i="5"/>
  <c r="W53" i="5"/>
  <c r="V53" i="5"/>
  <c r="W52" i="5"/>
  <c r="V52" i="5"/>
  <c r="W51" i="5"/>
  <c r="V51" i="5"/>
  <c r="W50" i="5"/>
  <c r="V50" i="5"/>
  <c r="W49" i="5"/>
  <c r="V49" i="5"/>
  <c r="W48" i="5"/>
  <c r="V48" i="5"/>
  <c r="W47" i="5"/>
  <c r="V47" i="5"/>
  <c r="W46" i="5"/>
  <c r="W45" i="5"/>
  <c r="W44" i="5"/>
  <c r="W43" i="5"/>
  <c r="W42" i="5"/>
  <c r="W41" i="5"/>
  <c r="W40" i="5"/>
  <c r="W39" i="5"/>
  <c r="W38" i="5"/>
  <c r="W37" i="5"/>
  <c r="W36" i="5"/>
  <c r="W35" i="5"/>
  <c r="W34" i="5"/>
  <c r="W33" i="5"/>
  <c r="W32" i="5"/>
  <c r="V16" i="5"/>
  <c r="V15" i="5"/>
  <c r="V14" i="5"/>
  <c r="V4" i="5"/>
  <c r="W4" i="5"/>
  <c r="X4" i="5"/>
  <c r="V5" i="5"/>
  <c r="W5" i="5"/>
  <c r="X5" i="5"/>
  <c r="V6" i="5"/>
  <c r="W6" i="5"/>
  <c r="X6" i="5"/>
  <c r="V7" i="5"/>
  <c r="W7" i="5"/>
  <c r="X7" i="5"/>
  <c r="V8" i="5"/>
  <c r="W8" i="5"/>
  <c r="X8" i="5"/>
  <c r="V9" i="5"/>
  <c r="W9" i="5"/>
  <c r="X9" i="5"/>
  <c r="V10" i="5"/>
  <c r="W10" i="5"/>
  <c r="X10" i="5"/>
  <c r="V11" i="5"/>
  <c r="W11" i="5"/>
  <c r="X11" i="5"/>
  <c r="V12" i="5"/>
  <c r="W12" i="5"/>
  <c r="X12" i="5"/>
  <c r="V13" i="5"/>
  <c r="W13" i="5"/>
  <c r="X13" i="5"/>
  <c r="X84" i="5"/>
  <c r="W84" i="5"/>
  <c r="V84" i="5"/>
  <c r="X83" i="5"/>
  <c r="W83" i="5"/>
  <c r="V83" i="5"/>
  <c r="X82" i="5"/>
  <c r="W82" i="5"/>
  <c r="V82" i="5"/>
  <c r="X81" i="5"/>
  <c r="W81" i="5"/>
  <c r="V81" i="5"/>
  <c r="X80" i="5"/>
  <c r="W80" i="5"/>
  <c r="V80" i="5"/>
  <c r="X79" i="5"/>
  <c r="W79" i="5"/>
  <c r="V79" i="5"/>
  <c r="X78" i="5"/>
  <c r="W78" i="5"/>
  <c r="V78" i="5"/>
  <c r="X77" i="5"/>
  <c r="W77" i="5"/>
  <c r="V77" i="5"/>
  <c r="T84" i="5"/>
  <c r="T83" i="5"/>
  <c r="T82" i="5"/>
  <c r="T81" i="5"/>
  <c r="T80" i="5"/>
  <c r="T79" i="5"/>
  <c r="T78" i="5"/>
  <c r="T77" i="5"/>
  <c r="S84" i="5"/>
  <c r="R84" i="5"/>
  <c r="Q84" i="5"/>
  <c r="P84" i="5"/>
  <c r="O84" i="5"/>
  <c r="N84" i="5"/>
  <c r="M84" i="5"/>
  <c r="S83" i="5"/>
  <c r="R83" i="5"/>
  <c r="Q83" i="5"/>
  <c r="P83" i="5"/>
  <c r="O83" i="5"/>
  <c r="N83" i="5"/>
  <c r="M83" i="5"/>
  <c r="S82" i="5"/>
  <c r="R82" i="5"/>
  <c r="Q82" i="5"/>
  <c r="P82" i="5"/>
  <c r="O82" i="5"/>
  <c r="N82" i="5"/>
  <c r="M82" i="5"/>
  <c r="S81" i="5"/>
  <c r="R81" i="5"/>
  <c r="Q81" i="5"/>
  <c r="P81" i="5"/>
  <c r="O81" i="5"/>
  <c r="N81" i="5"/>
  <c r="M81" i="5"/>
  <c r="S80" i="5"/>
  <c r="R80" i="5"/>
  <c r="Q80" i="5"/>
  <c r="P80" i="5"/>
  <c r="O80" i="5"/>
  <c r="N80" i="5"/>
  <c r="M80" i="5"/>
  <c r="S79" i="5"/>
  <c r="R79" i="5"/>
  <c r="Q79" i="5"/>
  <c r="P79" i="5"/>
  <c r="O79" i="5"/>
  <c r="N79" i="5"/>
  <c r="M79" i="5"/>
  <c r="S78" i="5"/>
  <c r="R78" i="5"/>
  <c r="Q78" i="5"/>
  <c r="P78" i="5"/>
  <c r="O78" i="5"/>
  <c r="N78" i="5"/>
  <c r="M78" i="5"/>
  <c r="S77" i="5"/>
  <c r="R77" i="5"/>
  <c r="Q77" i="5"/>
  <c r="P77" i="5"/>
  <c r="O77" i="5"/>
  <c r="N77" i="5"/>
  <c r="M77" i="5"/>
  <c r="X76" i="5" l="1"/>
  <c r="X75" i="5"/>
  <c r="X74" i="5"/>
  <c r="X73" i="5"/>
  <c r="X72" i="5"/>
  <c r="X71" i="5"/>
  <c r="X70" i="5"/>
  <c r="X69" i="5"/>
  <c r="X68" i="5"/>
  <c r="X67" i="5"/>
  <c r="X66" i="5"/>
  <c r="X65" i="5"/>
  <c r="X64" i="5"/>
  <c r="X63" i="5"/>
  <c r="X62" i="5"/>
  <c r="S76" i="5"/>
  <c r="S75" i="5"/>
  <c r="S74" i="5"/>
  <c r="S73" i="5"/>
  <c r="S72" i="5"/>
  <c r="S71" i="5"/>
  <c r="S70" i="5"/>
  <c r="S69" i="5"/>
  <c r="S68" i="5"/>
  <c r="S67" i="5"/>
  <c r="S66" i="5"/>
  <c r="S65" i="5"/>
  <c r="S64" i="5"/>
  <c r="S63" i="5"/>
  <c r="S62" i="5"/>
  <c r="R76" i="5"/>
  <c r="Q76" i="5"/>
  <c r="P76" i="5"/>
  <c r="O76" i="5"/>
  <c r="N76" i="5"/>
  <c r="M76" i="5"/>
  <c r="R75" i="5"/>
  <c r="Q75" i="5"/>
  <c r="P75" i="5"/>
  <c r="O75" i="5"/>
  <c r="N75" i="5"/>
  <c r="M75" i="5"/>
  <c r="R74" i="5"/>
  <c r="Q74" i="5"/>
  <c r="P74" i="5"/>
  <c r="O74" i="5"/>
  <c r="N74" i="5"/>
  <c r="M74" i="5"/>
  <c r="R73" i="5"/>
  <c r="Q73" i="5"/>
  <c r="P73" i="5"/>
  <c r="O73" i="5"/>
  <c r="N73" i="5"/>
  <c r="M73" i="5"/>
  <c r="R72" i="5"/>
  <c r="Q72" i="5"/>
  <c r="P72" i="5"/>
  <c r="O72" i="5"/>
  <c r="N72" i="5"/>
  <c r="M72" i="5"/>
  <c r="R71" i="5"/>
  <c r="Q71" i="5"/>
  <c r="P71" i="5"/>
  <c r="O71" i="5"/>
  <c r="N71" i="5"/>
  <c r="M71" i="5"/>
  <c r="R70" i="5"/>
  <c r="Q70" i="5"/>
  <c r="P70" i="5"/>
  <c r="O70" i="5"/>
  <c r="N70" i="5"/>
  <c r="M70" i="5"/>
  <c r="R69" i="5"/>
  <c r="Q69" i="5"/>
  <c r="P69" i="5"/>
  <c r="O69" i="5"/>
  <c r="N69" i="5"/>
  <c r="M69" i="5"/>
  <c r="R68" i="5"/>
  <c r="Q68" i="5"/>
  <c r="P68" i="5"/>
  <c r="O68" i="5"/>
  <c r="N68" i="5"/>
  <c r="M68" i="5"/>
  <c r="R67" i="5"/>
  <c r="Q67" i="5"/>
  <c r="P67" i="5"/>
  <c r="O67" i="5"/>
  <c r="N67" i="5"/>
  <c r="M67" i="5"/>
  <c r="R66" i="5"/>
  <c r="Q66" i="5"/>
  <c r="P66" i="5"/>
  <c r="O66" i="5"/>
  <c r="N66" i="5"/>
  <c r="M66" i="5"/>
  <c r="R65" i="5"/>
  <c r="Q65" i="5"/>
  <c r="P65" i="5"/>
  <c r="O65" i="5"/>
  <c r="N65" i="5"/>
  <c r="M65" i="5"/>
  <c r="R64" i="5"/>
  <c r="Q64" i="5"/>
  <c r="P64" i="5"/>
  <c r="O64" i="5"/>
  <c r="N64" i="5"/>
  <c r="M64" i="5"/>
  <c r="R63" i="5"/>
  <c r="Q63" i="5"/>
  <c r="P63" i="5"/>
  <c r="O63" i="5"/>
  <c r="N63" i="5"/>
  <c r="M63" i="5"/>
  <c r="R62" i="5"/>
  <c r="Q62" i="5"/>
  <c r="P62" i="5"/>
  <c r="O62" i="5"/>
  <c r="N62" i="5"/>
  <c r="M62" i="5"/>
  <c r="X61" i="5" l="1"/>
  <c r="X60" i="5"/>
  <c r="X59" i="5"/>
  <c r="X58" i="5"/>
  <c r="X57" i="5"/>
  <c r="X56" i="5"/>
  <c r="S61" i="5"/>
  <c r="R61" i="5"/>
  <c r="Q61" i="5"/>
  <c r="P61" i="5"/>
  <c r="O61" i="5"/>
  <c r="N61" i="5"/>
  <c r="M61" i="5"/>
  <c r="S60" i="5"/>
  <c r="R60" i="5"/>
  <c r="Q60" i="5"/>
  <c r="P60" i="5"/>
  <c r="O60" i="5"/>
  <c r="N60" i="5"/>
  <c r="M60" i="5"/>
  <c r="S59" i="5"/>
  <c r="R59" i="5"/>
  <c r="Q59" i="5"/>
  <c r="P59" i="5"/>
  <c r="O59" i="5"/>
  <c r="N59" i="5"/>
  <c r="M59" i="5"/>
  <c r="S58" i="5"/>
  <c r="R58" i="5"/>
  <c r="Q58" i="5"/>
  <c r="P58" i="5"/>
  <c r="O58" i="5"/>
  <c r="N58" i="5"/>
  <c r="M58" i="5"/>
  <c r="S57" i="5"/>
  <c r="R57" i="5"/>
  <c r="Q57" i="5"/>
  <c r="P57" i="5"/>
  <c r="O57" i="5"/>
  <c r="N57" i="5"/>
  <c r="M57" i="5"/>
  <c r="S56" i="5"/>
  <c r="R56" i="5"/>
  <c r="Q56" i="5"/>
  <c r="P56" i="5"/>
  <c r="O56" i="5"/>
  <c r="N56" i="5"/>
  <c r="M56" i="5"/>
  <c r="X55" i="5" l="1"/>
  <c r="X54" i="5"/>
  <c r="X53" i="5"/>
  <c r="X52" i="5"/>
  <c r="X51" i="5"/>
  <c r="X50" i="5"/>
  <c r="X49" i="5"/>
  <c r="X48" i="5"/>
  <c r="X47" i="5"/>
  <c r="S55" i="5"/>
  <c r="R55" i="5"/>
  <c r="Q55" i="5"/>
  <c r="P55" i="5"/>
  <c r="O55" i="5"/>
  <c r="N55" i="5"/>
  <c r="M55" i="5"/>
  <c r="S54" i="5"/>
  <c r="R54" i="5"/>
  <c r="Q54" i="5"/>
  <c r="P54" i="5"/>
  <c r="O54" i="5"/>
  <c r="N54" i="5"/>
  <c r="M54" i="5"/>
  <c r="S53" i="5"/>
  <c r="R53" i="5"/>
  <c r="Q53" i="5"/>
  <c r="P53" i="5"/>
  <c r="O53" i="5"/>
  <c r="N53" i="5"/>
  <c r="M53" i="5"/>
  <c r="S52" i="5"/>
  <c r="R52" i="5"/>
  <c r="Q52" i="5"/>
  <c r="P52" i="5"/>
  <c r="O52" i="5"/>
  <c r="N52" i="5"/>
  <c r="M52" i="5"/>
  <c r="S51" i="5"/>
  <c r="R51" i="5"/>
  <c r="Q51" i="5"/>
  <c r="P51" i="5"/>
  <c r="O51" i="5"/>
  <c r="N51" i="5"/>
  <c r="M51" i="5"/>
  <c r="S50" i="5"/>
  <c r="R50" i="5"/>
  <c r="Q50" i="5"/>
  <c r="P50" i="5"/>
  <c r="O50" i="5"/>
  <c r="N50" i="5"/>
  <c r="M50" i="5"/>
  <c r="S49" i="5"/>
  <c r="R49" i="5"/>
  <c r="Q49" i="5"/>
  <c r="P49" i="5"/>
  <c r="O49" i="5"/>
  <c r="N49" i="5"/>
  <c r="M49" i="5"/>
  <c r="S48" i="5"/>
  <c r="R48" i="5"/>
  <c r="Q48" i="5"/>
  <c r="P48" i="5"/>
  <c r="O48" i="5"/>
  <c r="N48" i="5"/>
  <c r="M48" i="5"/>
  <c r="S47" i="5"/>
  <c r="R47" i="5"/>
  <c r="Q47" i="5"/>
  <c r="P47" i="5"/>
  <c r="O47" i="5"/>
  <c r="N47" i="5"/>
  <c r="M47" i="5"/>
  <c r="X46" i="5" l="1"/>
  <c r="X45" i="5"/>
  <c r="X44" i="5"/>
  <c r="X43" i="5"/>
  <c r="X42" i="5"/>
  <c r="X41" i="5"/>
  <c r="X40" i="5"/>
  <c r="X39" i="5"/>
  <c r="X38" i="5"/>
  <c r="X37" i="5"/>
  <c r="X36" i="5"/>
  <c r="X35" i="5"/>
  <c r="X34" i="5"/>
  <c r="X33" i="5"/>
  <c r="X32" i="5"/>
  <c r="S46" i="5"/>
  <c r="R46" i="5"/>
  <c r="Q46" i="5"/>
  <c r="P46" i="5"/>
  <c r="O46" i="5"/>
  <c r="N46" i="5"/>
  <c r="M46" i="5"/>
  <c r="S45" i="5"/>
  <c r="R45" i="5"/>
  <c r="Q45" i="5"/>
  <c r="P45" i="5"/>
  <c r="O45" i="5"/>
  <c r="N45" i="5"/>
  <c r="M45" i="5"/>
  <c r="S44" i="5"/>
  <c r="R44" i="5"/>
  <c r="Q44" i="5"/>
  <c r="P44" i="5"/>
  <c r="O44" i="5"/>
  <c r="N44" i="5"/>
  <c r="M44" i="5"/>
  <c r="S43" i="5"/>
  <c r="R43" i="5"/>
  <c r="Q43" i="5"/>
  <c r="P43" i="5"/>
  <c r="O43" i="5"/>
  <c r="N43" i="5"/>
  <c r="M43" i="5"/>
  <c r="S42" i="5"/>
  <c r="R42" i="5"/>
  <c r="Q42" i="5"/>
  <c r="P42" i="5"/>
  <c r="O42" i="5"/>
  <c r="N42" i="5"/>
  <c r="M42" i="5"/>
  <c r="S41" i="5"/>
  <c r="R41" i="5"/>
  <c r="Q41" i="5"/>
  <c r="P41" i="5"/>
  <c r="O41" i="5"/>
  <c r="N41" i="5"/>
  <c r="M41" i="5"/>
  <c r="S40" i="5"/>
  <c r="R40" i="5"/>
  <c r="Q40" i="5"/>
  <c r="P40" i="5"/>
  <c r="O40" i="5"/>
  <c r="N40" i="5"/>
  <c r="M40" i="5"/>
  <c r="S39" i="5"/>
  <c r="R39" i="5"/>
  <c r="Q39" i="5"/>
  <c r="P39" i="5"/>
  <c r="O39" i="5"/>
  <c r="N39" i="5"/>
  <c r="M39" i="5"/>
  <c r="S38" i="5"/>
  <c r="R38" i="5"/>
  <c r="Q38" i="5"/>
  <c r="P38" i="5"/>
  <c r="O38" i="5"/>
  <c r="N38" i="5"/>
  <c r="M38" i="5"/>
  <c r="S37" i="5"/>
  <c r="R37" i="5"/>
  <c r="Q37" i="5"/>
  <c r="P37" i="5"/>
  <c r="O37" i="5"/>
  <c r="N37" i="5"/>
  <c r="M37" i="5"/>
  <c r="S36" i="5"/>
  <c r="R36" i="5"/>
  <c r="Q36" i="5"/>
  <c r="P36" i="5"/>
  <c r="O36" i="5"/>
  <c r="N36" i="5"/>
  <c r="M36" i="5"/>
  <c r="S35" i="5"/>
  <c r="R35" i="5"/>
  <c r="Q35" i="5"/>
  <c r="P35" i="5"/>
  <c r="O35" i="5"/>
  <c r="N35" i="5"/>
  <c r="M35" i="5"/>
  <c r="S34" i="5"/>
  <c r="R34" i="5"/>
  <c r="Q34" i="5"/>
  <c r="P34" i="5"/>
  <c r="O34" i="5"/>
  <c r="N34" i="5"/>
  <c r="M34" i="5"/>
  <c r="S33" i="5"/>
  <c r="R33" i="5"/>
  <c r="Q33" i="5"/>
  <c r="P33" i="5"/>
  <c r="O33" i="5"/>
  <c r="N33" i="5"/>
  <c r="M33" i="5"/>
  <c r="S32" i="5"/>
  <c r="R32" i="5"/>
  <c r="Q32" i="5"/>
  <c r="P32" i="5"/>
  <c r="O32" i="5"/>
  <c r="N32" i="5"/>
  <c r="M32" i="5"/>
  <c r="X16" i="5" l="1"/>
  <c r="W16" i="5"/>
  <c r="T16" i="5"/>
  <c r="X15" i="5"/>
  <c r="W15" i="5"/>
  <c r="T15" i="5"/>
  <c r="X14" i="5"/>
  <c r="W14" i="5"/>
  <c r="T14" i="5"/>
  <c r="T13" i="5"/>
  <c r="T12" i="5"/>
  <c r="T11" i="5"/>
  <c r="T10" i="5"/>
  <c r="T9" i="5"/>
  <c r="T8" i="5"/>
  <c r="T7" i="5"/>
  <c r="T6" i="5"/>
  <c r="T5" i="5"/>
  <c r="T4" i="5"/>
  <c r="S26" i="5"/>
  <c r="S25" i="5"/>
  <c r="S24" i="5"/>
  <c r="S23" i="5"/>
  <c r="S22" i="5"/>
  <c r="S21" i="5"/>
  <c r="S20" i="5"/>
  <c r="S19" i="5"/>
  <c r="S18" i="5"/>
  <c r="S17" i="5"/>
  <c r="Q26" i="5"/>
  <c r="Q25" i="5"/>
  <c r="Q24" i="5"/>
  <c r="Q23" i="5"/>
  <c r="Q22" i="5"/>
  <c r="Q21" i="5"/>
  <c r="Q20" i="5"/>
  <c r="Q19" i="5"/>
  <c r="Q18" i="5"/>
  <c r="Q17" i="5"/>
  <c r="P26" i="5"/>
  <c r="O26" i="5"/>
  <c r="N26" i="5"/>
  <c r="P25" i="5"/>
  <c r="O25" i="5"/>
  <c r="N25" i="5"/>
  <c r="P24" i="5"/>
  <c r="O24" i="5"/>
  <c r="N24" i="5"/>
  <c r="P23" i="5"/>
  <c r="O23" i="5"/>
  <c r="N23" i="5"/>
  <c r="P22" i="5"/>
  <c r="O22" i="5"/>
  <c r="N22" i="5"/>
  <c r="P21" i="5"/>
  <c r="O21" i="5"/>
  <c r="N21" i="5"/>
  <c r="P20" i="5"/>
  <c r="O20" i="5"/>
  <c r="N20" i="5"/>
  <c r="P19" i="5"/>
  <c r="O19" i="5"/>
  <c r="N19" i="5"/>
  <c r="P18" i="5"/>
  <c r="O18" i="5"/>
  <c r="N18" i="5"/>
  <c r="P17" i="5"/>
  <c r="O17" i="5"/>
  <c r="N17" i="5"/>
  <c r="M26" i="5"/>
  <c r="M25" i="5"/>
  <c r="M24" i="5"/>
  <c r="M23" i="5"/>
  <c r="M22" i="5"/>
  <c r="M21" i="5"/>
  <c r="M20" i="5"/>
  <c r="M19" i="5"/>
  <c r="M18" i="5"/>
  <c r="M17" i="5"/>
  <c r="S16" i="5" l="1"/>
  <c r="S15" i="5"/>
  <c r="S14" i="5"/>
  <c r="S13" i="5"/>
  <c r="S7" i="5" l="1"/>
  <c r="R7" i="5"/>
  <c r="Q7" i="5"/>
  <c r="P7" i="5"/>
  <c r="O7" i="5"/>
  <c r="N7" i="5"/>
  <c r="M7" i="5"/>
  <c r="S6" i="5"/>
  <c r="R6" i="5"/>
  <c r="Q6" i="5"/>
  <c r="P6" i="5"/>
  <c r="O6" i="5"/>
  <c r="N6" i="5"/>
  <c r="M6" i="5"/>
  <c r="S5" i="5"/>
  <c r="R5" i="5"/>
  <c r="Q5" i="5"/>
  <c r="P5" i="5"/>
  <c r="O5" i="5"/>
  <c r="N5" i="5"/>
  <c r="M5" i="5"/>
  <c r="S4" i="5"/>
  <c r="R4" i="5"/>
  <c r="Q4" i="5"/>
  <c r="P4" i="5"/>
  <c r="O4" i="5"/>
  <c r="N4" i="5"/>
  <c r="M4" i="5"/>
  <c r="S12" i="5" l="1"/>
  <c r="S11" i="5"/>
  <c r="S10" i="5"/>
  <c r="S9" i="5"/>
  <c r="S8" i="5"/>
  <c r="Q12" i="5"/>
  <c r="Q11" i="5"/>
  <c r="Q10" i="5"/>
  <c r="Q9" i="5"/>
  <c r="Q8" i="5"/>
  <c r="P12" i="5"/>
  <c r="P11" i="5"/>
  <c r="P10" i="5"/>
  <c r="P9" i="5"/>
  <c r="P8" i="5"/>
  <c r="O12" i="5"/>
  <c r="O11" i="5"/>
  <c r="O10" i="5"/>
  <c r="O9" i="5"/>
  <c r="O8" i="5"/>
  <c r="N12" i="5"/>
  <c r="N11" i="5"/>
  <c r="N10" i="5"/>
  <c r="N9" i="5"/>
  <c r="N8" i="5"/>
  <c r="M12" i="5"/>
  <c r="M11" i="5"/>
  <c r="M10" i="5"/>
  <c r="M9" i="5"/>
  <c r="M8" i="5"/>
  <c r="K132" i="5" l="1"/>
  <c r="H132" i="5"/>
  <c r="G132" i="5"/>
  <c r="I132" i="5"/>
</calcChain>
</file>

<file path=xl/sharedStrings.xml><?xml version="1.0" encoding="utf-8"?>
<sst xmlns="http://schemas.openxmlformats.org/spreadsheetml/2006/main" count="742" uniqueCount="132">
  <si>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</si>
  <si>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</si>
  <si>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</si>
  <si>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</si>
  <si>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</si>
  <si>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</si>
  <si>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</si>
  <si>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</si>
  <si>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</si>
  <si>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</si>
  <si>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</si>
  <si>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</si>
  <si>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</si>
  <si>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</si>
  <si>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</si>
  <si>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</si>
  <si>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</si>
  <si>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</si>
  <si>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</si>
  <si>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</si>
  <si>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</si>
  <si>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</si>
  <si>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</si>
  <si>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</si>
  <si>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</si>
  <si>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</si>
  <si>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</si>
  <si>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</si>
  <si>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</si>
  <si>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</si>
  <si>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</si>
  <si>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</si>
  <si>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</si>
  <si>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</si>
  <si>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</si>
  <si>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</si>
  <si>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</si>
  <si>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</si>
  <si>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</si>
  <si>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</si>
  <si>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</si>
  <si>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</si>
  <si>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</si>
  <si>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</si>
  <si>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</si>
  <si>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</si>
  <si>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</si>
  <si>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</si>
  <si>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</si>
  <si>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</si>
  <si>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</si>
  <si>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</si>
  <si>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</si>
  <si>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</si>
  <si>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</si>
  <si>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</si>
  <si>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</si>
  <si>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</si>
  <si>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</si>
  <si>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</si>
  <si>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</si>
  <si>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</si>
  <si>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</si>
  <si>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</si>
  <si>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</si>
  <si>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</si>
  <si>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</si>
  <si>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</si>
  <si>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</si>
  <si>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</si>
  <si>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</si>
  <si>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</si>
  <si>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</si>
  <si>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</si>
  <si>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</si>
  <si>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</si>
  <si>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</si>
  <si>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</si>
  <si>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</si>
  <si>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</si>
  <si>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</si>
  <si>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</si>
  <si>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</si>
  <si>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</si>
  <si>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</si>
  <si>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</si>
  <si>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</si>
  <si>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D24M0001</t>
  </si>
  <si>
    <t>DIF-ADMINISTRATIVO Y FINANCIERO (2024)</t>
  </si>
  <si>
    <t>DIF MUNICIPAL VALLE DE SANTIAGO 2024</t>
  </si>
  <si>
    <t>Fin</t>
  </si>
  <si>
    <t>A</t>
  </si>
  <si>
    <t>Proposito</t>
  </si>
  <si>
    <t>Componente</t>
  </si>
  <si>
    <t>D24R0001</t>
  </si>
  <si>
    <t>DIF-COMUNICACIÓN SOCIAL (2024)</t>
  </si>
  <si>
    <t>Actividad</t>
  </si>
  <si>
    <t>D24S0002</t>
  </si>
  <si>
    <t>DIF-DESARROLLO COMUNITARIO (2024)</t>
  </si>
  <si>
    <t xml:space="preserve">LOGRAR CADA PERSONA INTEGRANDE DEL GRUPO DE DESARROLLO SEA AUTOGESTIVA </t>
  </si>
  <si>
    <t>COMUNIDADES EN ESTADO DE VULNERABILIDAD</t>
  </si>
  <si>
    <t xml:space="preserve">TODA PERSONA QUE SE PRESENTE A LA CONVOCATORIA DEL PROGRAMA SIENDO MAYOR DE EDAD. </t>
  </si>
  <si>
    <t xml:space="preserve">CAPACITACIONES </t>
  </si>
  <si>
    <t>ORIENTACIONES</t>
  </si>
  <si>
    <t xml:space="preserve">REUNIONES DONDE SE LES DAN HERRAMIENTAS PARA QUE PUEDAN DESARROLLAR ACTIVIDADES </t>
  </si>
  <si>
    <t>TALLERES</t>
  </si>
  <si>
    <t>D24S0001</t>
  </si>
  <si>
    <t>DIF-ASISTENCIA ALIMENTARIA (2024)</t>
  </si>
  <si>
    <t>D24E0005</t>
  </si>
  <si>
    <t>DIF-CONSULTORIO MEDICO (2024)</t>
  </si>
  <si>
    <t>D24E0001</t>
  </si>
  <si>
    <t>DIF-UNIDAD ADMINISTRATIVA DE ATENCIÓN Y PREVENCIÓN A LA VIOLENCIA (2024)</t>
  </si>
  <si>
    <t>D24P0001</t>
  </si>
  <si>
    <t>DIF-GESTIÓN GUBERNAMENTAL (2024)</t>
  </si>
  <si>
    <t>D24E0007</t>
  </si>
  <si>
    <t>DIF-ESPACIO DE DESARROLLO PARA PERSONAS ADULTAS MAYORES (2024)</t>
  </si>
  <si>
    <t>D24E0008</t>
  </si>
  <si>
    <t>DIF-ATENCIÓN A NIÑAS, NIÑOS Y ADOLESCENTES EN SITUACION EXTRAORDINARIA (2024)</t>
  </si>
  <si>
    <t>DIF-REHABILITACIÓN Y OCUPACIONAL (2024</t>
  </si>
  <si>
    <t>D24E0009</t>
  </si>
  <si>
    <t>DIF-ASISTENCIA INFANTIL COMUNITARIA (2024)</t>
  </si>
  <si>
    <t>D24E0010</t>
  </si>
  <si>
    <t>DIF-PREVENCIÓN DE RIESGOS PSICOSOCIALES Y EDUCACIÓN PARENTAL (2024)</t>
  </si>
  <si>
    <t>D24E0006</t>
  </si>
  <si>
    <t>DIF-TRABAJO SOCIAL (2024)</t>
  </si>
  <si>
    <t>D24M006</t>
  </si>
  <si>
    <t xml:space="preserve">Total </t>
  </si>
  <si>
    <t>DIF MUNICIPAL VALLE DE SANTIAGO 2025</t>
  </si>
  <si>
    <t>SI</t>
  </si>
  <si>
    <t>Variable A</t>
  </si>
  <si>
    <t>NO</t>
  </si>
  <si>
    <t>Sistema para el Desarrollo Integral de la Familia del Municipio de Valle de Santiago, Gto.
Indicadores de Resultados
Del 1 de Abril al 30 de Junio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</si>
</sst>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General_)"/>
  </numFmts>
  <fonts count="1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Calibri"/>
      <family val="2"/>
      <scheme val="minor"/>
    </font>
    <font>
      <sz val="9"/>
      <color indexed="8"/>
      <name val="Arial"/>
      <family val="2"/>
    </font>
    <font>
      <sz val="10"/>
      <name val="Lucida Sans"/>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3">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165" fontId="2" fillId="0" borderId="0"/>
    <xf numFmtId="0" fontId="13" fillId="0" borderId="0"/>
    <xf numFmtId="0" fontId="1" fillId="0" borderId="0"/>
    <xf numFmtId="0" fontId="1" fillId="0" borderId="0"/>
    <xf numFmtId="43" fontId="13" fillId="0" borderId="0" applyFont="0" applyFill="0" applyBorder="0" applyAlignment="0" applyProtection="0"/>
    <xf numFmtId="0" fontId="13" fillId="0" borderId="0"/>
    <xf numFmtId="9" fontId="16" fillId="0" borderId="0" applyFill="0" applyBorder="0" applyAlignment="0" applyProtection="0"/>
    <xf numFmtId="0" fontId="1" fillId="0" borderId="0"/>
    <xf numFmtId="9" fontId="13" fillId="0" borderId="0" applyFont="0" applyFill="0" applyBorder="0" applyAlignment="0" applyProtection="0"/>
  </cellStyleXfs>
  <cellXfs count="53">
    <xf numFmtId="0" fontId="0" fillId="0" borderId="0" xfId="0"/>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4" fillId="5" borderId="1" xfId="0" applyFont="1" applyFill="1" applyBorder="1" applyAlignment="1">
      <alignment horizontal="center" vertical="center" wrapText="1"/>
    </xf>
    <xf numFmtId="4" fontId="4" fillId="6" borderId="1" xfId="16" applyNumberFormat="1" applyFont="1" applyFill="1" applyBorder="1" applyAlignment="1">
      <alignment horizontal="center" vertical="center" wrapText="1"/>
    </xf>
    <xf numFmtId="0" fontId="4" fillId="6" borderId="1" xfId="16"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1" xfId="16" applyFont="1" applyFill="1" applyBorder="1" applyAlignment="1">
      <alignment horizontal="center" vertical="center" wrapText="1"/>
    </xf>
    <xf numFmtId="0" fontId="4" fillId="5" borderId="3" xfId="0" applyFont="1" applyFill="1" applyBorder="1" applyAlignment="1">
      <alignment horizontal="centerContinuous"/>
    </xf>
    <xf numFmtId="0" fontId="4" fillId="4" borderId="3" xfId="0" applyFont="1" applyFill="1" applyBorder="1" applyAlignment="1">
      <alignment horizontal="centerContinuous" vertical="center" wrapText="1"/>
    </xf>
    <xf numFmtId="0" fontId="4" fillId="7" borderId="3" xfId="0" applyFont="1" applyFill="1" applyBorder="1" applyAlignment="1">
      <alignment horizontal="centerContinuous" wrapText="1"/>
    </xf>
    <xf numFmtId="0" fontId="4" fillId="9" borderId="0" xfId="16" applyFont="1" applyFill="1" applyAlignment="1">
      <alignment horizontal="centerContinuous" vertical="center" wrapText="1"/>
    </xf>
    <xf numFmtId="0" fontId="4" fillId="9" borderId="2" xfId="16" applyFont="1" applyFill="1" applyBorder="1" applyAlignment="1">
      <alignment horizontal="center" vertical="center" wrapText="1"/>
    </xf>
    <xf numFmtId="0" fontId="4" fillId="9" borderId="1" xfId="16" applyFont="1" applyFill="1" applyBorder="1" applyAlignment="1">
      <alignment horizontal="center" vertical="center" wrapText="1"/>
    </xf>
    <xf numFmtId="0" fontId="4"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1" fillId="0" borderId="0" xfId="22"/>
    <xf numFmtId="0" fontId="0" fillId="10" borderId="0" xfId="0" applyFill="1"/>
    <xf numFmtId="0" fontId="11" fillId="0" borderId="0" xfId="0" applyFont="1" applyAlignment="1">
      <alignment horizontal="center" vertical="center" wrapText="1"/>
    </xf>
    <xf numFmtId="0" fontId="0" fillId="0" borderId="1" xfId="0"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4" fontId="14" fillId="0" borderId="1" xfId="0" applyNumberFormat="1" applyFont="1" applyBorder="1" applyAlignment="1">
      <alignment vertical="center" wrapText="1"/>
    </xf>
    <xf numFmtId="4" fontId="14" fillId="0" borderId="1" xfId="0" applyNumberFormat="1" applyFont="1" applyBorder="1" applyAlignment="1">
      <alignment horizontal="center" vertical="center" wrapText="1"/>
    </xf>
    <xf numFmtId="0" fontId="0" fillId="6" borderId="3" xfId="0" applyFill="1" applyBorder="1"/>
    <xf numFmtId="0" fontId="13" fillId="6" borderId="3" xfId="0" applyFont="1" applyFill="1" applyBorder="1" applyProtection="1">
      <protection locked="0"/>
    </xf>
    <xf numFmtId="4" fontId="11" fillId="6" borderId="3" xfId="28" applyNumberFormat="1" applyFont="1" applyFill="1" applyBorder="1" applyProtection="1">
      <protection locked="0"/>
    </xf>
    <xf numFmtId="4" fontId="13" fillId="6" borderId="3" xfId="0" applyNumberFormat="1" applyFont="1" applyFill="1" applyBorder="1" applyProtection="1">
      <protection locked="0"/>
    </xf>
    <xf numFmtId="0" fontId="13" fillId="6" borderId="3" xfId="0" applyFont="1" applyFill="1" applyBorder="1"/>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4" fontId="0" fillId="0" borderId="1" xfId="0" applyNumberForma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9" fontId="0" fillId="0" borderId="1" xfId="32" applyFont="1" applyFill="1" applyBorder="1" applyAlignment="1" applyProtection="1">
      <alignment horizontal="center" vertical="center" wrapText="1"/>
      <protection locked="0"/>
    </xf>
    <xf numFmtId="4" fontId="11" fillId="0" borderId="1" xfId="0" applyNumberFormat="1"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0" fillId="0" borderId="1" xfId="0" applyBorder="1" applyAlignment="1">
      <alignment horizontal="center" vertical="center"/>
    </xf>
    <xf numFmtId="0" fontId="9" fillId="8" borderId="4" xfId="8" applyFont="1" applyFill="1" applyBorder="1" applyAlignment="1" applyProtection="1">
      <alignment horizontal="center" vertical="center" wrapText="1"/>
      <protection locked="0"/>
    </xf>
    <xf numFmtId="0" fontId="9" fillId="8" borderId="5" xfId="8" applyFont="1" applyFill="1" applyBorder="1" applyAlignment="1" applyProtection="1">
      <alignment horizontal="center" vertical="center" wrapText="1"/>
      <protection locked="0"/>
    </xf>
    <xf numFmtId="0" fontId="9" fillId="8" borderId="2" xfId="8" applyFont="1" applyFill="1" applyBorder="1" applyAlignment="1" applyProtection="1">
      <alignment horizontal="center" vertical="center" wrapText="1"/>
      <protection locked="0"/>
    </xf>
    <xf numFmtId="0" fontId="1" fillId="0" borderId="0" xfId="22" applyAlignment="1">
      <alignment horizontal="center"/>
    </xf>
  </cellXfs>
  <cellStyles count="33">
    <cellStyle name="=C:\WINNT\SYSTEM32\COMMAND.COM" xfId="24" xr:uid="{00000000-0005-0000-0000-000000000000}"/>
    <cellStyle name="Euro" xfId="1" xr:uid="{00000000-0005-0000-0000-000001000000}"/>
    <cellStyle name="Millares 2" xfId="2" xr:uid="{00000000-0005-0000-0000-000002000000}"/>
    <cellStyle name="Millares 2 2" xfId="3" xr:uid="{00000000-0005-0000-0000-000003000000}"/>
    <cellStyle name="Millares 2 2 2" xfId="18" xr:uid="{00000000-0005-0000-0000-000004000000}"/>
    <cellStyle name="Millares 2 3" xfId="4" xr:uid="{00000000-0005-0000-0000-000005000000}"/>
    <cellStyle name="Millares 2 3 2" xfId="19" xr:uid="{00000000-0005-0000-0000-000006000000}"/>
    <cellStyle name="Millares 2 4" xfId="17" xr:uid="{00000000-0005-0000-0000-000007000000}"/>
    <cellStyle name="Millares 3" xfId="5" xr:uid="{00000000-0005-0000-0000-000008000000}"/>
    <cellStyle name="Millares 3 2" xfId="20" xr:uid="{00000000-0005-0000-0000-000009000000}"/>
    <cellStyle name="Millares 4" xfId="28" xr:uid="{00000000-0005-0000-0000-00000A000000}"/>
    <cellStyle name="Moneda 2" xfId="6" xr:uid="{00000000-0005-0000-0000-00000B000000}"/>
    <cellStyle name="Moneda 2 2" xfId="21" xr:uid="{00000000-0005-0000-0000-00000C000000}"/>
    <cellStyle name="Normal" xfId="0" builtinId="0"/>
    <cellStyle name="Normal 2" xfId="7" xr:uid="{00000000-0005-0000-0000-00000E000000}"/>
    <cellStyle name="Normal 2 2" xfId="8" xr:uid="{00000000-0005-0000-0000-00000F000000}"/>
    <cellStyle name="Normal 2 3" xfId="22" xr:uid="{00000000-0005-0000-0000-000010000000}"/>
    <cellStyle name="Normal 3" xfId="9" xr:uid="{00000000-0005-0000-0000-000011000000}"/>
    <cellStyle name="Normal 3 2" xfId="23" xr:uid="{00000000-0005-0000-0000-000012000000}"/>
    <cellStyle name="Normal 4" xfId="10" xr:uid="{00000000-0005-0000-0000-000013000000}"/>
    <cellStyle name="Normal 4 2" xfId="11" xr:uid="{00000000-0005-0000-0000-000014000000}"/>
    <cellStyle name="Normal 5" xfId="12" xr:uid="{00000000-0005-0000-0000-000015000000}"/>
    <cellStyle name="Normal 5 2" xfId="13" xr:uid="{00000000-0005-0000-0000-000016000000}"/>
    <cellStyle name="Normal 6" xfId="14" xr:uid="{00000000-0005-0000-0000-000017000000}"/>
    <cellStyle name="Normal 6 2" xfId="15" xr:uid="{00000000-0005-0000-0000-000018000000}"/>
    <cellStyle name="Normal 6 2 2" xfId="27" xr:uid="{00000000-0005-0000-0000-000019000000}"/>
    <cellStyle name="Normal 6 3" xfId="26" xr:uid="{00000000-0005-0000-0000-00001A000000}"/>
    <cellStyle name="Normal 7" xfId="29" xr:uid="{00000000-0005-0000-0000-00001B000000}"/>
    <cellStyle name="Normal 7 2" xfId="31" xr:uid="{00000000-0005-0000-0000-00001C000000}"/>
    <cellStyle name="Normal 8" xfId="25" xr:uid="{00000000-0005-0000-0000-00001D000000}"/>
    <cellStyle name="Normal_141008Reportes Cuadros Institucionales-sectorialesADV" xfId="16" xr:uid="{00000000-0005-0000-0000-00001E000000}"/>
    <cellStyle name="Porcentaje" xfId="32" builtinId="5"/>
    <cellStyle name="Porcentaje 4" xfId="30" xr:uid="{00000000-0005-0000-0000-00002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CRO%20PBR%20LLENADO\MAYO%202025\DIF%20ADMINISTRACION%20Y%20FINANZA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MACRO%20PBR%20LLENADO\MAYO%202025\DIF%20CENTRO%20INFANTIL%20COMUNITARIO%20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MACRO%20PBR%20LLENADO\ABRIL%202025\DIF%20CENTRO%20INFANTIL%20COMUNITARIO%20ABRI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MACRO%20PBR%20LLENADO\MAYO%202025\DIF%20PREVENCION%20DE%20RIESGOS%20PSICOSOCIALES%20MAYO%20202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MACRO%20PBR%20LLENADO\MAYO%202025\DIF%20TRABAJO%20SOCIAL%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ACRO%20PBR%20LLENADO\MAYO%202025\DIF%20COMUNICACION%20SOC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ACRO%20PBR%20LLENADO\MAYO%202025\DIF%20DESARROLLO%20COMUNITARIO%20PB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ACRO%20PBR%20LLENADO\MAYO%202025\ASISTENCIA%20ALIMENTAR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MACRO%20PBR%20LLENADO\MAYO%202025\MAYO%20UAAPV.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MACRO%20PBR%20LLENADO\ABRIL%202025\DIF%20GESTION%20GUBERNAMENTAL%20ABRI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MACRO%20PBR%20LLENADO\MAYO%202025\DIF%20ADULTOS%20MAYORES%20%20MAYO%202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MACRO%20PBR%20LLENADO\MAYO%202025\MAYO%20-%20ATENCION%20NI&#209;AS,%20NI&#209;OS%20Y%20ADOLECENT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MACRO%20PBR%20LLENADO\MAYO%202025\DIF%20REHABILITACION%20MAYO%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Hoja1"/>
    </sheetNames>
    <sheetDataSet>
      <sheetData sheetId="0"/>
      <sheetData sheetId="1">
        <row r="2">
          <cell r="U2" t="str">
            <v>F     I     N</v>
          </cell>
        </row>
        <row r="6">
          <cell r="E6" t="str">
            <v>Fin</v>
          </cell>
        </row>
        <row r="8">
          <cell r="E8" t="str">
            <v>MEJORAR LA COMUNICACIÓN DE LOS MIEMBROS DE COORDINACIÓN ADMINISTRATIVA Y FINANCIERA, A FIN DE ESTABLECER FECHAS PARA REALIZAR, COMPRAS, PAGOS Y ARCHIVO</v>
          </cell>
        </row>
        <row r="9">
          <cell r="E9" t="str">
            <v>PROGRAMACIÓN PARA CALENDARIZACIÓN DE COMPRAS</v>
          </cell>
        </row>
        <row r="10">
          <cell r="M10"/>
          <cell r="Q10" t="str">
            <v>A</v>
          </cell>
        </row>
        <row r="14">
          <cell r="C14"/>
        </row>
        <row r="15">
          <cell r="C15"/>
        </row>
        <row r="18">
          <cell r="I18" t="str">
            <v>1 PROGRAMACIÓN</v>
          </cell>
        </row>
        <row r="21">
          <cell r="D21">
            <v>3</v>
          </cell>
        </row>
        <row r="22">
          <cell r="D22"/>
        </row>
        <row r="23">
          <cell r="D23">
            <v>3</v>
          </cell>
        </row>
      </sheetData>
      <sheetData sheetId="2">
        <row r="2">
          <cell r="U2" t="str">
            <v>P    R    O    P    Ó    S    I    T    O</v>
          </cell>
        </row>
        <row r="6">
          <cell r="E6" t="str">
            <v>Proposito</v>
          </cell>
        </row>
        <row r="8">
          <cell r="E8" t="str">
            <v>BREVE EXPLICACIÓN A COORDINADORES ACERCA DEL PROCESOS PARA SOLICITAR UNA COMPRA</v>
          </cell>
        </row>
        <row r="9">
          <cell r="E9" t="str">
            <v>ESTANDARIZACIÓN DE PROCESOS EN CUANTO A LA SOLICITUD DE COMPRAS</v>
          </cell>
        </row>
        <row r="10">
          <cell r="M10"/>
          <cell r="Q10" t="str">
            <v>A</v>
          </cell>
        </row>
        <row r="14">
          <cell r="C14"/>
        </row>
        <row r="15">
          <cell r="C15"/>
        </row>
        <row r="18">
          <cell r="I18" t="str">
            <v>1 INFORME DE PROCESOS</v>
          </cell>
        </row>
        <row r="21">
          <cell r="D21">
            <v>2</v>
          </cell>
        </row>
        <row r="22">
          <cell r="D22"/>
        </row>
        <row r="23">
          <cell r="D23">
            <v>2</v>
          </cell>
        </row>
      </sheetData>
      <sheetData sheetId="3">
        <row r="2">
          <cell r="U2" t="str">
            <v>C   O   M   P   O   N   E   N   T   E       1</v>
          </cell>
        </row>
        <row r="6">
          <cell r="E6" t="str">
            <v>Componente</v>
          </cell>
        </row>
        <row r="8">
          <cell r="E8" t="str">
            <v>REGISTRAR LAS NECESIDADES DE LAS ÁREAS PARA LA MEJORA DE LOS SERVICIOS E INSTALACONES</v>
          </cell>
        </row>
        <row r="9">
          <cell r="E9" t="str">
            <v>ANÁLISIS INTERNO DE NECESIDADES</v>
          </cell>
        </row>
        <row r="10">
          <cell r="M10"/>
          <cell r="Q10" t="str">
            <v>A</v>
          </cell>
        </row>
        <row r="14">
          <cell r="C14"/>
        </row>
        <row r="15">
          <cell r="C15"/>
        </row>
        <row r="18">
          <cell r="I18" t="str">
            <v>12 INFORMES</v>
          </cell>
        </row>
        <row r="21">
          <cell r="D21">
            <v>4</v>
          </cell>
        </row>
        <row r="22">
          <cell r="D22"/>
        </row>
        <row r="23">
          <cell r="D23">
            <v>4</v>
          </cell>
        </row>
      </sheetData>
      <sheetData sheetId="4">
        <row r="2">
          <cell r="U2" t="str">
            <v xml:space="preserve">A   C   T   I   V   I   D   A   D    -  1   .   1   </v>
          </cell>
        </row>
        <row r="6">
          <cell r="E6" t="str">
            <v>Actividad</v>
          </cell>
        </row>
        <row r="8">
          <cell r="E8" t="str">
            <v>REUNIONES INFORMATIVAS SOBRE EL PROCESO DE ADQUISICION</v>
          </cell>
        </row>
        <row r="9">
          <cell r="E9" t="str">
            <v>SESIONES</v>
          </cell>
        </row>
        <row r="10">
          <cell r="M10"/>
          <cell r="Q10" t="str">
            <v>A</v>
          </cell>
        </row>
        <row r="14">
          <cell r="C14"/>
        </row>
        <row r="15">
          <cell r="C15"/>
        </row>
        <row r="18">
          <cell r="I18" t="str">
            <v>1 NUMERO DE SESIONES</v>
          </cell>
        </row>
        <row r="21">
          <cell r="D21">
            <v>2</v>
          </cell>
        </row>
        <row r="22">
          <cell r="D22"/>
        </row>
        <row r="23">
          <cell r="D23">
            <v>2</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ACT 1.5"/>
      <sheetName val="ACT 1.6"/>
      <sheetName val="ACT 1.7"/>
      <sheetName val="Hoja1"/>
    </sheetNames>
    <sheetDataSet>
      <sheetData sheetId="0"/>
      <sheetData sheetId="1">
        <row r="2">
          <cell r="U2" t="str">
            <v>F     I     N</v>
          </cell>
        </row>
        <row r="6">
          <cell r="E6">
            <v>1</v>
          </cell>
        </row>
        <row r="8">
          <cell r="E8" t="str">
            <v>OP010</v>
          </cell>
        </row>
        <row r="9">
          <cell r="E9">
            <v>201</v>
          </cell>
        </row>
        <row r="10">
          <cell r="Q10"/>
        </row>
        <row r="14">
          <cell r="C14"/>
        </row>
        <row r="15">
          <cell r="C15"/>
        </row>
        <row r="18">
          <cell r="I18"/>
        </row>
      </sheetData>
      <sheetData sheetId="2">
        <row r="2">
          <cell r="U2" t="str">
            <v>P    R    O    P    Ó    S    I    T    O</v>
          </cell>
        </row>
        <row r="6">
          <cell r="E6">
            <v>1</v>
          </cell>
        </row>
        <row r="8">
          <cell r="E8" t="str">
            <v>OP010</v>
          </cell>
        </row>
        <row r="9">
          <cell r="E9">
            <v>201</v>
          </cell>
        </row>
        <row r="10">
          <cell r="Q10"/>
        </row>
        <row r="14">
          <cell r="C14"/>
        </row>
        <row r="15">
          <cell r="C15"/>
        </row>
        <row r="18">
          <cell r="I18"/>
        </row>
      </sheetData>
      <sheetData sheetId="3">
        <row r="2">
          <cell r="U2" t="str">
            <v>C   O   M   P   O   N   E   N   T   E       1</v>
          </cell>
        </row>
        <row r="6">
          <cell r="E6">
            <v>1</v>
          </cell>
        </row>
        <row r="8">
          <cell r="E8" t="str">
            <v>OP010</v>
          </cell>
        </row>
        <row r="9">
          <cell r="E9">
            <v>201</v>
          </cell>
        </row>
        <row r="10">
          <cell r="Q10"/>
        </row>
        <row r="14">
          <cell r="C14"/>
        </row>
        <row r="15">
          <cell r="C15"/>
        </row>
        <row r="18">
          <cell r="I18"/>
        </row>
      </sheetData>
      <sheetData sheetId="4">
        <row r="2">
          <cell r="U2" t="str">
            <v xml:space="preserve">A   C   T   I   V   I   D   A   D    -  1   .   1   </v>
          </cell>
        </row>
        <row r="6">
          <cell r="E6">
            <v>1</v>
          </cell>
        </row>
        <row r="8">
          <cell r="E8" t="str">
            <v>OP010</v>
          </cell>
        </row>
        <row r="9">
          <cell r="E9">
            <v>201</v>
          </cell>
        </row>
        <row r="10">
          <cell r="Q10"/>
        </row>
        <row r="14">
          <cell r="C14"/>
        </row>
        <row r="15">
          <cell r="C15"/>
        </row>
        <row r="18">
          <cell r="I18"/>
        </row>
      </sheetData>
      <sheetData sheetId="5">
        <row r="2">
          <cell r="U2" t="str">
            <v xml:space="preserve">A   C   T   I   V   I   D   A   D   -    1   .   2  </v>
          </cell>
        </row>
        <row r="6">
          <cell r="E6">
            <v>1</v>
          </cell>
        </row>
        <row r="8">
          <cell r="E8" t="str">
            <v>OP010</v>
          </cell>
        </row>
        <row r="9">
          <cell r="E9">
            <v>201</v>
          </cell>
        </row>
        <row r="10">
          <cell r="Q10"/>
        </row>
        <row r="14">
          <cell r="C14"/>
        </row>
        <row r="15">
          <cell r="C15"/>
        </row>
        <row r="18">
          <cell r="I18"/>
        </row>
      </sheetData>
      <sheetData sheetId="6">
        <row r="2">
          <cell r="U2" t="str">
            <v xml:space="preserve">A   C   T   I   V   I   D   A   D     -  1   .   3   </v>
          </cell>
        </row>
        <row r="6">
          <cell r="E6">
            <v>1</v>
          </cell>
        </row>
        <row r="8">
          <cell r="E8" t="str">
            <v>OP010</v>
          </cell>
        </row>
        <row r="9">
          <cell r="E9">
            <v>201</v>
          </cell>
        </row>
        <row r="10">
          <cell r="Q10"/>
        </row>
        <row r="14">
          <cell r="C14"/>
        </row>
        <row r="15">
          <cell r="C15"/>
        </row>
        <row r="18">
          <cell r="I18"/>
        </row>
      </sheetData>
      <sheetData sheetId="7">
        <row r="2">
          <cell r="U2" t="str">
            <v xml:space="preserve">A   C   T   I   V   I   D   A   D     -  1   .   4   </v>
          </cell>
        </row>
        <row r="6">
          <cell r="E6">
            <v>1</v>
          </cell>
        </row>
        <row r="8">
          <cell r="E8" t="str">
            <v>OP010</v>
          </cell>
        </row>
        <row r="9">
          <cell r="E9">
            <v>201</v>
          </cell>
        </row>
        <row r="10">
          <cell r="Q10"/>
        </row>
        <row r="14">
          <cell r="C14"/>
        </row>
        <row r="15">
          <cell r="C15"/>
        </row>
        <row r="18">
          <cell r="I18"/>
        </row>
      </sheetData>
      <sheetData sheetId="8">
        <row r="2">
          <cell r="U2" t="str">
            <v xml:space="preserve">A   C   T   I   V   I   D   A   D   -    1   .   5   </v>
          </cell>
        </row>
        <row r="6">
          <cell r="E6">
            <v>1</v>
          </cell>
        </row>
        <row r="8">
          <cell r="E8" t="str">
            <v>OP010</v>
          </cell>
        </row>
        <row r="9">
          <cell r="E9">
            <v>201</v>
          </cell>
        </row>
        <row r="10">
          <cell r="Q10"/>
        </row>
        <row r="14">
          <cell r="C14"/>
        </row>
        <row r="15">
          <cell r="C15"/>
        </row>
        <row r="18">
          <cell r="I18"/>
        </row>
      </sheetData>
      <sheetData sheetId="9">
        <row r="2">
          <cell r="U2" t="str">
            <v xml:space="preserve">A   C   T   I   V   I   D   A   D   -    1   .   6  </v>
          </cell>
        </row>
        <row r="6">
          <cell r="E6">
            <v>1</v>
          </cell>
        </row>
        <row r="8">
          <cell r="E8" t="str">
            <v>OP010</v>
          </cell>
        </row>
        <row r="9">
          <cell r="E9">
            <v>201</v>
          </cell>
        </row>
        <row r="10">
          <cell r="Q10"/>
        </row>
        <row r="14">
          <cell r="C14"/>
        </row>
        <row r="15">
          <cell r="C15"/>
        </row>
        <row r="18">
          <cell r="I18"/>
        </row>
      </sheetData>
      <sheetData sheetId="10">
        <row r="2">
          <cell r="U2" t="str">
            <v xml:space="preserve">A   C   T   I   V   I   D   A   D   -    1   .   7  </v>
          </cell>
        </row>
        <row r="6">
          <cell r="E6">
            <v>1</v>
          </cell>
        </row>
        <row r="8">
          <cell r="E8" t="str">
            <v>OP010</v>
          </cell>
        </row>
        <row r="9">
          <cell r="E9">
            <v>201</v>
          </cell>
        </row>
        <row r="10">
          <cell r="Q10"/>
        </row>
        <row r="14">
          <cell r="C14"/>
        </row>
        <row r="15">
          <cell r="C15"/>
        </row>
        <row r="18">
          <cell r="I18"/>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ACT 1.5"/>
      <sheetName val="ACT 1.6"/>
      <sheetName val="ACT 1.7"/>
      <sheetName val="Hoja1"/>
    </sheetNames>
    <sheetDataSet>
      <sheetData sheetId="0"/>
      <sheetData sheetId="1">
        <row r="10">
          <cell r="M10"/>
        </row>
        <row r="21">
          <cell r="D21"/>
        </row>
        <row r="22">
          <cell r="D22"/>
        </row>
        <row r="23">
          <cell r="D23"/>
        </row>
      </sheetData>
      <sheetData sheetId="2">
        <row r="10">
          <cell r="M10" t="str">
            <v>DIF CENTRO INFANTIL COMUNITARIO</v>
          </cell>
        </row>
        <row r="21">
          <cell r="D21"/>
        </row>
        <row r="22">
          <cell r="D22"/>
        </row>
        <row r="23">
          <cell r="D23"/>
        </row>
      </sheetData>
      <sheetData sheetId="3">
        <row r="10">
          <cell r="M10" t="str">
            <v>DIF CENTRO INFANTIL COMUNITARIO</v>
          </cell>
        </row>
        <row r="21">
          <cell r="D21"/>
        </row>
        <row r="22">
          <cell r="D22"/>
        </row>
        <row r="23">
          <cell r="D23"/>
        </row>
      </sheetData>
      <sheetData sheetId="4">
        <row r="10">
          <cell r="M10" t="str">
            <v>DIF CENTRO INFANTIL COMUNITARIO</v>
          </cell>
        </row>
        <row r="21">
          <cell r="D21"/>
        </row>
        <row r="22">
          <cell r="D22"/>
        </row>
        <row r="23">
          <cell r="D23"/>
        </row>
      </sheetData>
      <sheetData sheetId="5">
        <row r="10">
          <cell r="M10" t="str">
            <v>DIF CENTRO INFANTIL COMUNITARIO</v>
          </cell>
        </row>
        <row r="21">
          <cell r="D21"/>
        </row>
        <row r="22">
          <cell r="D22"/>
        </row>
        <row r="23">
          <cell r="D23"/>
        </row>
      </sheetData>
      <sheetData sheetId="6">
        <row r="10">
          <cell r="M10" t="str">
            <v>DIF CENTRO INFANTIL COMUNITARIO</v>
          </cell>
        </row>
        <row r="21">
          <cell r="D21"/>
        </row>
        <row r="22">
          <cell r="D22"/>
        </row>
        <row r="23">
          <cell r="D23"/>
        </row>
      </sheetData>
      <sheetData sheetId="7">
        <row r="10">
          <cell r="M10" t="str">
            <v>DIF CENTRO INFANTIL COMUNITARIO</v>
          </cell>
        </row>
        <row r="21">
          <cell r="D21"/>
        </row>
        <row r="22">
          <cell r="D22"/>
        </row>
        <row r="23">
          <cell r="D23"/>
        </row>
      </sheetData>
      <sheetData sheetId="8">
        <row r="10">
          <cell r="M10" t="str">
            <v>DIF CENTRO INFANTIL COMUNITARIO</v>
          </cell>
        </row>
        <row r="21">
          <cell r="D21"/>
        </row>
        <row r="22">
          <cell r="D22"/>
        </row>
        <row r="23">
          <cell r="D23"/>
        </row>
      </sheetData>
      <sheetData sheetId="9">
        <row r="10">
          <cell r="M10" t="str">
            <v>DIF CENTRO INFANTIL COMUNITARIO</v>
          </cell>
        </row>
        <row r="21">
          <cell r="D21"/>
        </row>
        <row r="22">
          <cell r="D22"/>
        </row>
        <row r="23">
          <cell r="D23"/>
        </row>
      </sheetData>
      <sheetData sheetId="10">
        <row r="10">
          <cell r="M10" t="str">
            <v>DIF CENTRO INFANTIL COMUNITARIO</v>
          </cell>
        </row>
        <row r="21">
          <cell r="D21"/>
        </row>
        <row r="22">
          <cell r="D22"/>
        </row>
        <row r="23">
          <cell r="D23"/>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COMPONENTE 2"/>
      <sheetName val="ACT 2.1"/>
      <sheetName val="ACT 2.2"/>
      <sheetName val="ACT 2.3"/>
      <sheetName val="ACT 2.4"/>
      <sheetName val="COMPONENTE 3"/>
      <sheetName val="ACT 3.1"/>
      <sheetName val="ACT 3.2"/>
      <sheetName val="Hoja1"/>
    </sheetNames>
    <sheetDataSet>
      <sheetData sheetId="0"/>
      <sheetData sheetId="1">
        <row r="2">
          <cell r="U2" t="str">
            <v>F     I     N</v>
          </cell>
        </row>
        <row r="6">
          <cell r="E6" t="str">
            <v>Fin</v>
          </cell>
        </row>
        <row r="8">
          <cell r="E8" t="str">
            <v>CONTRIBUIR A MEJORAR LOS ESTILOS DE CRIANZA E INFORMAR SOBRE LOS Y LOS DERECHOS DE LOS NNA.</v>
          </cell>
        </row>
        <row r="9">
          <cell r="E9" t="str">
            <v>PLATICAS REALZIADAS ESCUELAS</v>
          </cell>
        </row>
        <row r="10">
          <cell r="M10"/>
          <cell r="Q10" t="str">
            <v>A</v>
          </cell>
        </row>
        <row r="14">
          <cell r="C14"/>
        </row>
        <row r="15">
          <cell r="C15"/>
        </row>
        <row r="18">
          <cell r="I18" t="str">
            <v>2 NUMERO DE PLATICAS IMPARTIDAS A ESCUELAS</v>
          </cell>
        </row>
        <row r="21">
          <cell r="D21">
            <v>5</v>
          </cell>
        </row>
        <row r="22">
          <cell r="D22"/>
        </row>
        <row r="23">
          <cell r="D23">
            <v>5</v>
          </cell>
        </row>
      </sheetData>
      <sheetData sheetId="2">
        <row r="2">
          <cell r="U2" t="str">
            <v>P    R    O    P    Ó    S    I    T    O</v>
          </cell>
        </row>
        <row r="6">
          <cell r="E6" t="str">
            <v>Proposito</v>
          </cell>
        </row>
        <row r="8">
          <cell r="E8" t="str">
            <v>FOMENTAR LOS ESTILOS DE CRIANZA POSITIVA EN LA POBLACIÓN DE MADRES, PADRES Y CUIDADORES DE VALLE DE SANTIAGO A TRAVES DE TALLERES.</v>
          </cell>
        </row>
        <row r="9">
          <cell r="E9" t="str">
            <v>TALLERES REALIZADOS</v>
          </cell>
        </row>
        <row r="10">
          <cell r="M10"/>
          <cell r="Q10" t="str">
            <v>A</v>
          </cell>
        </row>
        <row r="14">
          <cell r="C14"/>
        </row>
        <row r="15">
          <cell r="C15"/>
        </row>
        <row r="18">
          <cell r="I18" t="str">
            <v>15 NUMERO DE TALLERES REALIZADOS DE CRIANZA POSITIVA</v>
          </cell>
        </row>
        <row r="21">
          <cell r="D21">
            <v>11</v>
          </cell>
        </row>
        <row r="22">
          <cell r="D22"/>
        </row>
        <row r="23">
          <cell r="D23">
            <v>11</v>
          </cell>
        </row>
      </sheetData>
      <sheetData sheetId="3">
        <row r="2">
          <cell r="U2" t="str">
            <v>C   O   M   P   O   N   E   N   T   E       1</v>
          </cell>
        </row>
        <row r="6">
          <cell r="E6" t="str">
            <v>Componente</v>
          </cell>
        </row>
        <row r="8">
          <cell r="E8" t="str">
            <v>CONCIENTIZACIÓN REALIZADA SOBRE LA CRIANZA POSITIVA CON MADRES, PADRES Y CUIDADORES</v>
          </cell>
        </row>
        <row r="9">
          <cell r="E9" t="str">
            <v>MADRES, PADRES Y CUIDADORES INFORMADOS</v>
          </cell>
        </row>
        <row r="10">
          <cell r="M10"/>
          <cell r="Q10" t="str">
            <v>A</v>
          </cell>
        </row>
        <row r="14">
          <cell r="C14"/>
        </row>
        <row r="15">
          <cell r="C15"/>
        </row>
        <row r="18">
          <cell r="I18" t="str">
            <v>300 NUMERO DE BENEFICIARIOS MADRES Y PADRES INFORMADOS</v>
          </cell>
        </row>
        <row r="21">
          <cell r="D21">
            <v>174</v>
          </cell>
        </row>
        <row r="22">
          <cell r="D22"/>
        </row>
        <row r="23">
          <cell r="D23">
            <v>174</v>
          </cell>
        </row>
      </sheetData>
      <sheetData sheetId="4">
        <row r="2">
          <cell r="U2" t="str">
            <v xml:space="preserve">A   C   T   I   V   I   D   A   D    -  1   .   1   </v>
          </cell>
        </row>
        <row r="6">
          <cell r="E6" t="str">
            <v>Actividad</v>
          </cell>
        </row>
        <row r="8">
          <cell r="E8" t="str">
            <v>SOLICITAR ESPACIOS EN LAS INSITUCIONES EDUCATIVAS DETECTADAS.</v>
          </cell>
        </row>
        <row r="9">
          <cell r="E9" t="str">
            <v>SOLICITUDES DE ESPACIOS</v>
          </cell>
        </row>
        <row r="10">
          <cell r="M10"/>
          <cell r="Q10" t="str">
            <v>A</v>
          </cell>
        </row>
        <row r="14">
          <cell r="C14"/>
        </row>
        <row r="15">
          <cell r="C15"/>
        </row>
        <row r="18">
          <cell r="I18" t="str">
            <v>15 NUMERO DE SOLICITUDES DE ESCUELAS RECIBIDAS</v>
          </cell>
        </row>
        <row r="21">
          <cell r="D21">
            <v>11</v>
          </cell>
        </row>
        <row r="22">
          <cell r="D22"/>
        </row>
        <row r="23">
          <cell r="D23">
            <v>11</v>
          </cell>
        </row>
      </sheetData>
      <sheetData sheetId="5">
        <row r="2">
          <cell r="U2" t="str">
            <v xml:space="preserve">A   C   T   I   V   I   D   A   D   -    1   .   2  </v>
          </cell>
        </row>
        <row r="6">
          <cell r="E6" t="str">
            <v>Actividad</v>
          </cell>
        </row>
        <row r="8">
          <cell r="E8" t="str">
            <v>REALIZAR LA PROGRAMACIÓN Y PRERPARAR EL TEMA.</v>
          </cell>
        </row>
        <row r="9">
          <cell r="E9" t="str">
            <v>PROGRAMACIONES REALIZADAS</v>
          </cell>
        </row>
        <row r="10">
          <cell r="M10"/>
          <cell r="Q10" t="str">
            <v>A</v>
          </cell>
        </row>
        <row r="14">
          <cell r="C14"/>
        </row>
        <row r="15">
          <cell r="C15"/>
        </row>
        <row r="18">
          <cell r="I18" t="str">
            <v>15 NUMERO DE PROGRAMACIONES REALIZADAS</v>
          </cell>
        </row>
        <row r="21">
          <cell r="D21">
            <v>11</v>
          </cell>
        </row>
        <row r="22">
          <cell r="D22"/>
        </row>
        <row r="23">
          <cell r="D23">
            <v>11</v>
          </cell>
        </row>
      </sheetData>
      <sheetData sheetId="6">
        <row r="2">
          <cell r="U2" t="str">
            <v xml:space="preserve">A   C   T   I   V   I   D   A   D     -  1   .   3   </v>
          </cell>
        </row>
        <row r="6">
          <cell r="E6" t="str">
            <v>Actividad</v>
          </cell>
        </row>
        <row r="8">
          <cell r="E8" t="str">
            <v>IMPARTIR TALLERES</v>
          </cell>
        </row>
        <row r="9">
          <cell r="E9" t="str">
            <v>TALLERES REALIZADOS.</v>
          </cell>
        </row>
        <row r="10">
          <cell r="M10"/>
          <cell r="Q10" t="str">
            <v>A</v>
          </cell>
        </row>
        <row r="14">
          <cell r="C14"/>
        </row>
        <row r="15">
          <cell r="C15"/>
        </row>
        <row r="18">
          <cell r="I18" t="str">
            <v>15 NUMERO DE TALLERES REALIZADOS</v>
          </cell>
        </row>
        <row r="21">
          <cell r="D21">
            <v>11</v>
          </cell>
        </row>
        <row r="22">
          <cell r="D22"/>
        </row>
        <row r="23">
          <cell r="D23">
            <v>11</v>
          </cell>
        </row>
      </sheetData>
      <sheetData sheetId="7">
        <row r="2">
          <cell r="U2" t="str">
            <v xml:space="preserve">A   C   T   I   V   I   D   A   D     -  1   .   4   </v>
          </cell>
        </row>
        <row r="6">
          <cell r="E6" t="str">
            <v>Actividad</v>
          </cell>
        </row>
        <row r="8">
          <cell r="E8" t="str">
            <v>CAPTURAR EL PADRON DE BENEFICIARIOS</v>
          </cell>
        </row>
        <row r="9">
          <cell r="E9" t="str">
            <v>PERSONAS CAPTURADAS</v>
          </cell>
        </row>
        <row r="10">
          <cell r="M10"/>
          <cell r="Q10" t="str">
            <v>A</v>
          </cell>
        </row>
        <row r="14">
          <cell r="C14"/>
        </row>
        <row r="15">
          <cell r="C15"/>
        </row>
        <row r="18">
          <cell r="I18" t="str">
            <v>300 NUMERO DE PERSONAS CAPTURADAS EN EL SISTEMA</v>
          </cell>
        </row>
        <row r="21">
          <cell r="D21">
            <v>174</v>
          </cell>
        </row>
        <row r="22">
          <cell r="D22"/>
        </row>
        <row r="23">
          <cell r="D23">
            <v>174</v>
          </cell>
        </row>
      </sheetData>
      <sheetData sheetId="8">
        <row r="2">
          <cell r="U2" t="str">
            <v>C   O   M   P   O   N   E   N   T   E  -     2</v>
          </cell>
        </row>
        <row r="6">
          <cell r="E6" t="str">
            <v>Componente</v>
          </cell>
        </row>
        <row r="8">
          <cell r="E8" t="str">
            <v>DIFUSIÓN REALIZADA SOBRE LOS DERECHOS DE LAS NIÑAS, NIÑOS Y ADOLECENTES DEL MUNICIPIO</v>
          </cell>
        </row>
        <row r="9">
          <cell r="E9" t="str">
            <v>NIÑAS, NIÑOS Y ADOLESCENTES INFORMADOS</v>
          </cell>
        </row>
        <row r="10">
          <cell r="M10"/>
          <cell r="Q10" t="str">
            <v>A</v>
          </cell>
        </row>
        <row r="14">
          <cell r="C14"/>
        </row>
        <row r="15">
          <cell r="C15"/>
        </row>
        <row r="18">
          <cell r="I18" t="str">
            <v>800 NUMERO DE NIÑAS, NIÑOS Y ADOLECENTES INFORMADOS</v>
          </cell>
        </row>
        <row r="21">
          <cell r="D21">
            <v>1350</v>
          </cell>
        </row>
        <row r="22">
          <cell r="D22"/>
        </row>
        <row r="23">
          <cell r="D23">
            <v>1350</v>
          </cell>
        </row>
      </sheetData>
      <sheetData sheetId="9">
        <row r="2">
          <cell r="U2" t="str">
            <v>A  C  T   I   V   I   D   A   D   -    2   .   1</v>
          </cell>
        </row>
        <row r="6">
          <cell r="E6" t="str">
            <v>Actividad</v>
          </cell>
        </row>
        <row r="8">
          <cell r="E8" t="str">
            <v>SOLICITAR ESPACIOS EN LAS INSITUCIONES EDUCATIVAS DETECTADAS</v>
          </cell>
        </row>
        <row r="9">
          <cell r="E9" t="str">
            <v>SOLICITUDES DE ESPACIOS</v>
          </cell>
        </row>
        <row r="10">
          <cell r="M10"/>
          <cell r="Q10" t="str">
            <v>A</v>
          </cell>
        </row>
        <row r="14">
          <cell r="C14"/>
        </row>
        <row r="15">
          <cell r="C15"/>
        </row>
        <row r="18">
          <cell r="I18" t="str">
            <v>10 NUMERO DE SOLICITUDES DE ESCUELAS RECIBIDAS</v>
          </cell>
        </row>
        <row r="21">
          <cell r="D21">
            <v>14</v>
          </cell>
        </row>
        <row r="22">
          <cell r="D22"/>
        </row>
        <row r="23">
          <cell r="D23">
            <v>14</v>
          </cell>
        </row>
      </sheetData>
      <sheetData sheetId="10">
        <row r="2">
          <cell r="U2" t="str">
            <v>A  C  T   I   V   I   D   A   D    -   2   .  2</v>
          </cell>
        </row>
        <row r="6">
          <cell r="E6" t="str">
            <v>Actividad</v>
          </cell>
        </row>
        <row r="8">
          <cell r="E8" t="str">
            <v>REALIZAR LA PROGRAMACIÓN Y PRERPARAR EL TEMA</v>
          </cell>
        </row>
        <row r="9">
          <cell r="E9" t="str">
            <v>PROGRAMACIONES REALIZADAS</v>
          </cell>
        </row>
        <row r="10">
          <cell r="M10"/>
          <cell r="Q10" t="str">
            <v>A</v>
          </cell>
        </row>
        <row r="14">
          <cell r="C14"/>
        </row>
        <row r="15">
          <cell r="C15"/>
        </row>
        <row r="18">
          <cell r="I18" t="str">
            <v>10 NUMERO DE PROGRAMACIONES REALIZADAS</v>
          </cell>
        </row>
        <row r="21">
          <cell r="D21">
            <v>14</v>
          </cell>
        </row>
        <row r="22">
          <cell r="D22"/>
        </row>
        <row r="23">
          <cell r="D23">
            <v>14</v>
          </cell>
        </row>
      </sheetData>
      <sheetData sheetId="11">
        <row r="2">
          <cell r="U2" t="str">
            <v>A  C  T   I   V   I   D   A   D    -  2   .  3</v>
          </cell>
        </row>
        <row r="6">
          <cell r="E6" t="str">
            <v>Actividad</v>
          </cell>
        </row>
        <row r="8">
          <cell r="E8" t="str">
            <v>IMPARTIR LAS PLATICAS, FOROS, TALLERES Y CONFERENCIAS</v>
          </cell>
        </row>
        <row r="9">
          <cell r="E9" t="str">
            <v>PLATICAS FOROS Y TALLERES REALIZADOS</v>
          </cell>
        </row>
        <row r="10">
          <cell r="M10"/>
          <cell r="Q10" t="str">
            <v>A</v>
          </cell>
        </row>
        <row r="14">
          <cell r="C14"/>
        </row>
        <row r="15">
          <cell r="C15"/>
        </row>
        <row r="18">
          <cell r="I18" t="str">
            <v>10 NUMERO DE PLATICAS, FOROS Y TALLERES REALIZADOS</v>
          </cell>
        </row>
        <row r="21">
          <cell r="D21">
            <v>14</v>
          </cell>
        </row>
        <row r="22">
          <cell r="D22"/>
        </row>
        <row r="23">
          <cell r="D23">
            <v>14</v>
          </cell>
        </row>
      </sheetData>
      <sheetData sheetId="12">
        <row r="2">
          <cell r="U2" t="str">
            <v>A  C  T   I   V   I   D   A   D   -    2   .   4</v>
          </cell>
        </row>
        <row r="6">
          <cell r="E6" t="str">
            <v>Actividad</v>
          </cell>
        </row>
        <row r="8">
          <cell r="E8" t="str">
            <v>CAPTURAR EL PADRON DE BENEFICIARIOS</v>
          </cell>
        </row>
        <row r="9">
          <cell r="E9" t="str">
            <v>PERSONAS CAPTURADAS</v>
          </cell>
        </row>
        <row r="10">
          <cell r="M10"/>
          <cell r="Q10" t="str">
            <v>A</v>
          </cell>
        </row>
        <row r="14">
          <cell r="C14"/>
        </row>
        <row r="15">
          <cell r="C15"/>
        </row>
        <row r="18">
          <cell r="I18" t="str">
            <v>800 NUMERO DE PERSONAS CAPTURADAS EN EL SISTEMA</v>
          </cell>
        </row>
        <row r="21">
          <cell r="D21">
            <v>1350</v>
          </cell>
        </row>
        <row r="22">
          <cell r="D22"/>
        </row>
        <row r="23">
          <cell r="D23">
            <v>1350</v>
          </cell>
        </row>
      </sheetData>
      <sheetData sheetId="13">
        <row r="2">
          <cell r="U2" t="str">
            <v>C   O   M   P   O   N   E   N   T   E   -    3</v>
          </cell>
        </row>
        <row r="6">
          <cell r="E6" t="str">
            <v>Componente</v>
          </cell>
        </row>
        <row r="8">
          <cell r="E8" t="str">
            <v>REALIZACIÓN DE INFORMES MENSUALES PARA DIRECCIÓN</v>
          </cell>
        </row>
        <row r="9">
          <cell r="E9" t="str">
            <v>INFORMES MENSUALES</v>
          </cell>
        </row>
        <row r="10">
          <cell r="M10"/>
          <cell r="Q10" t="str">
            <v>A</v>
          </cell>
        </row>
        <row r="14">
          <cell r="C14"/>
        </row>
        <row r="15">
          <cell r="C15"/>
        </row>
        <row r="18">
          <cell r="I18" t="str">
            <v>12 NUMERO DE INFORMES REALIZADOS MENSUALMENTE</v>
          </cell>
        </row>
        <row r="21">
          <cell r="D21">
            <v>5</v>
          </cell>
        </row>
        <row r="22">
          <cell r="D22"/>
        </row>
        <row r="23">
          <cell r="D23">
            <v>5</v>
          </cell>
        </row>
      </sheetData>
      <sheetData sheetId="14">
        <row r="2">
          <cell r="U2" t="str">
            <v>A  C  T   I   V   I   D   A   D   -    3   .   1</v>
          </cell>
        </row>
        <row r="6">
          <cell r="E6" t="str">
            <v>Actividad</v>
          </cell>
        </row>
        <row r="8">
          <cell r="E8" t="str">
            <v>ELABORACIÓN DE INFORMES MENSUALES</v>
          </cell>
        </row>
        <row r="9">
          <cell r="E9" t="str">
            <v>ELABORACIÓN DE INFORMES</v>
          </cell>
        </row>
        <row r="10">
          <cell r="M10"/>
          <cell r="Q10" t="str">
            <v>A</v>
          </cell>
        </row>
        <row r="14">
          <cell r="C14"/>
        </row>
        <row r="15">
          <cell r="C15"/>
        </row>
        <row r="18">
          <cell r="I18" t="str">
            <v>12 NUMERO DE INFORMES ELABORADOS</v>
          </cell>
        </row>
        <row r="21">
          <cell r="D21">
            <v>5</v>
          </cell>
        </row>
        <row r="22">
          <cell r="D22"/>
        </row>
        <row r="23">
          <cell r="D23">
            <v>5</v>
          </cell>
        </row>
      </sheetData>
      <sheetData sheetId="15">
        <row r="2">
          <cell r="U2" t="str">
            <v>A  C  T   I   V   I   D   A   D  -     3   .   2</v>
          </cell>
        </row>
        <row r="6">
          <cell r="E6" t="str">
            <v>Actividad</v>
          </cell>
        </row>
        <row r="8">
          <cell r="E8" t="str">
            <v>ENTREGA DE INFORME</v>
          </cell>
        </row>
        <row r="9">
          <cell r="E9" t="str">
            <v>ENTREGAR INFORME</v>
          </cell>
        </row>
        <row r="10">
          <cell r="M10"/>
          <cell r="Q10" t="str">
            <v>A</v>
          </cell>
        </row>
        <row r="14">
          <cell r="C14"/>
        </row>
        <row r="15">
          <cell r="C15"/>
        </row>
        <row r="18">
          <cell r="I18" t="str">
            <v>12 NUMERO DE INFORMES ENTREGADOS</v>
          </cell>
        </row>
        <row r="21">
          <cell r="D21">
            <v>5</v>
          </cell>
        </row>
        <row r="22">
          <cell r="D22"/>
        </row>
        <row r="23">
          <cell r="D23">
            <v>5</v>
          </cell>
        </row>
      </sheetData>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COMPONENTE 2"/>
      <sheetName val="ACT 2.1"/>
      <sheetName val="ACT 2.2"/>
      <sheetName val="ACT 2.3"/>
      <sheetName val="COMPONENTE 3"/>
      <sheetName val="ACT 3.1"/>
      <sheetName val="ACT 3.2"/>
      <sheetName val="ACT 3.3"/>
      <sheetName val="COMPONENTE 4"/>
      <sheetName val="ACT 4.1"/>
      <sheetName val="ACT 4.2"/>
      <sheetName val="ACT 4.3"/>
      <sheetName val="COMPONENTE 5"/>
      <sheetName val="ACT 5.1"/>
      <sheetName val="COMPONENTE 6"/>
      <sheetName val="Hoja1"/>
    </sheetNames>
    <sheetDataSet>
      <sheetData sheetId="0"/>
      <sheetData sheetId="1">
        <row r="2">
          <cell r="U2" t="str">
            <v>F     I     N</v>
          </cell>
        </row>
        <row r="6">
          <cell r="E6" t="str">
            <v>Fin</v>
          </cell>
        </row>
        <row r="8">
          <cell r="E8" t="str">
            <v>CONTRIBUIR AL DESARROLLO INTEGRAL DE LOS INDIVIDUOS, FAMILIAS Y GRUPOS MÁS VULNERABLES DEL MUNICIPIO DE VALLE DE SANTIAGO.ES LA SUMA DE TODOS LOS SERVICIOS OTORGADOS EN LA COORDINACIÓN</v>
          </cell>
        </row>
        <row r="9">
          <cell r="E9" t="str">
            <v>BENEFICIARIOS DE TODOS LOS SERVICIOS OTORGADOS EN LA COORDINACIÓN</v>
          </cell>
        </row>
        <row r="10">
          <cell r="M10"/>
          <cell r="Q10"/>
        </row>
        <row r="14">
          <cell r="C14" t="str">
            <v>BENEFICIARIOS</v>
          </cell>
        </row>
        <row r="15">
          <cell r="C15"/>
        </row>
        <row r="18">
          <cell r="I18" t="str">
            <v>11,400 BENEFICIARIOS</v>
          </cell>
        </row>
        <row r="21">
          <cell r="D21"/>
        </row>
        <row r="22">
          <cell r="D22"/>
        </row>
        <row r="23">
          <cell r="D23"/>
        </row>
      </sheetData>
      <sheetData sheetId="2">
        <row r="2">
          <cell r="U2" t="str">
            <v>P    R    O    P    Ó    S    I    T    O</v>
          </cell>
        </row>
        <row r="6">
          <cell r="E6" t="str">
            <v>Proposito</v>
          </cell>
        </row>
        <row r="8">
          <cell r="E8" t="str">
            <v>POBLACIÓN VALLENSE EN SITUACIÓN DE VULNERABILIDAD Y REZAGO SOCIAL</v>
          </cell>
        </row>
        <row r="9">
          <cell r="E9" t="str">
            <v>AYUDAS Y APOYOS</v>
          </cell>
        </row>
        <row r="10">
          <cell r="M10" t="str">
            <v>BENEFICIARIOS</v>
          </cell>
          <cell r="Q10" t="str">
            <v>A</v>
          </cell>
        </row>
        <row r="14">
          <cell r="C14" t="str">
            <v>BENEFICIARIOS</v>
          </cell>
        </row>
        <row r="15">
          <cell r="C15"/>
        </row>
        <row r="18">
          <cell r="I18" t="str">
            <v>120 BENEFICIARIOS</v>
          </cell>
        </row>
        <row r="21">
          <cell r="D21">
            <v>49</v>
          </cell>
        </row>
        <row r="22">
          <cell r="D22"/>
        </row>
        <row r="23">
          <cell r="D23">
            <v>49</v>
          </cell>
        </row>
      </sheetData>
      <sheetData sheetId="3">
        <row r="2">
          <cell r="U2" t="str">
            <v>C   O   M   P   O   N   E   N   T   E       1</v>
          </cell>
        </row>
        <row r="6">
          <cell r="E6" t="str">
            <v>Componente</v>
          </cell>
        </row>
        <row r="8">
          <cell r="E8" t="str">
            <v>ATENCIÓN DIRECTA A PACIENTE Y/O FAMILIAR OTORGADA</v>
          </cell>
        </row>
        <row r="9">
          <cell r="E9" t="str">
            <v>BENEFICIARIOS</v>
          </cell>
        </row>
        <row r="10">
          <cell r="M10" t="str">
            <v>BENEFICIARIOS</v>
          </cell>
          <cell r="Q10" t="str">
            <v>A</v>
          </cell>
        </row>
        <row r="14">
          <cell r="C14" t="str">
            <v>BENEFICIARIOS</v>
          </cell>
        </row>
        <row r="15">
          <cell r="C15"/>
        </row>
        <row r="18">
          <cell r="I18" t="str">
            <v>120 BENEFICIARIOS</v>
          </cell>
        </row>
        <row r="21">
          <cell r="D21">
            <v>49</v>
          </cell>
        </row>
        <row r="22">
          <cell r="D22"/>
        </row>
        <row r="23">
          <cell r="D23">
            <v>49</v>
          </cell>
        </row>
      </sheetData>
      <sheetData sheetId="4">
        <row r="2">
          <cell r="U2" t="str">
            <v xml:space="preserve">A   C   T   I   V   I   D   A   D    -  1   .   1   </v>
          </cell>
        </row>
        <row r="6">
          <cell r="E6" t="str">
            <v>Actividad</v>
          </cell>
        </row>
        <row r="8">
          <cell r="E8" t="str">
            <v>ENTREGAR APOYOS MUNICIPALES A PERSONAS DE BAJOS RECURSOS EN MEDICAMENTOS, APARATOS ORTOPÉDICOS, PAÑALES DE ADULTO, LECHE, ENTRE OTROS</v>
          </cell>
        </row>
        <row r="9">
          <cell r="E9" t="str">
            <v>APOYOS EN ESPECIE</v>
          </cell>
        </row>
        <row r="10">
          <cell r="M10" t="str">
            <v>BENEFICIARIOS</v>
          </cell>
          <cell r="Q10" t="str">
            <v>A</v>
          </cell>
        </row>
        <row r="14">
          <cell r="C14" t="str">
            <v>BENEFICIARIOS</v>
          </cell>
        </row>
        <row r="15">
          <cell r="C15"/>
        </row>
        <row r="18">
          <cell r="I18" t="str">
            <v>94 BENEFICIARIOS</v>
          </cell>
        </row>
        <row r="21">
          <cell r="D21">
            <v>39</v>
          </cell>
        </row>
        <row r="22">
          <cell r="D22"/>
        </row>
        <row r="23">
          <cell r="D23">
            <v>39</v>
          </cell>
        </row>
      </sheetData>
      <sheetData sheetId="5">
        <row r="2">
          <cell r="U2" t="str">
            <v xml:space="preserve">A   C   T   I   V   I   D   A   D   -    1   .   2  </v>
          </cell>
        </row>
        <row r="6">
          <cell r="E6" t="str">
            <v>Actividad</v>
          </cell>
        </row>
        <row r="8">
          <cell r="E8" t="str">
            <v>APOYAR A PERSONAS DE BAJOS RECURSOS CON EL TRASLADO A HOSPITALES, MAYORMENTE DE LEÓN GTO Y OTROS, PARA TRATAMIENTOS Y ATENCIÓN MÉDICA POR ENFERMEDADES CRÓNICO-DEGENERATIVAS</v>
          </cell>
        </row>
        <row r="9">
          <cell r="E9" t="str">
            <v>TRASLADOS Y CANALIZACIONES</v>
          </cell>
        </row>
        <row r="10">
          <cell r="M10" t="str">
            <v>BENEFICIARIOS</v>
          </cell>
          <cell r="Q10" t="str">
            <v>A</v>
          </cell>
        </row>
        <row r="14">
          <cell r="C14" t="str">
            <v>BENEFICIARIOS</v>
          </cell>
        </row>
        <row r="15">
          <cell r="C15"/>
        </row>
        <row r="18">
          <cell r="I18" t="str">
            <v>3120 BENEFICIARIOS</v>
          </cell>
        </row>
        <row r="21">
          <cell r="D21">
            <v>1035</v>
          </cell>
        </row>
        <row r="22">
          <cell r="D22"/>
        </row>
        <row r="23">
          <cell r="D23">
            <v>1035</v>
          </cell>
        </row>
      </sheetData>
      <sheetData sheetId="6">
        <row r="2">
          <cell r="U2" t="str">
            <v xml:space="preserve">A   C   T   I   V   I   D   A   D     -  1   .   3   </v>
          </cell>
        </row>
        <row r="6">
          <cell r="E6"/>
        </row>
        <row r="8">
          <cell r="E8"/>
        </row>
        <row r="9">
          <cell r="E9"/>
        </row>
        <row r="10">
          <cell r="M10"/>
          <cell r="Q10"/>
        </row>
        <row r="14">
          <cell r="C14" t="str">
            <v>A</v>
          </cell>
        </row>
        <row r="15">
          <cell r="C15" t="str">
            <v>B</v>
          </cell>
        </row>
        <row r="18">
          <cell r="I18"/>
        </row>
        <row r="21">
          <cell r="D21">
            <v>2400</v>
          </cell>
        </row>
        <row r="22">
          <cell r="D22">
            <v>0</v>
          </cell>
        </row>
        <row r="23">
          <cell r="D23">
            <v>2400</v>
          </cell>
        </row>
      </sheetData>
      <sheetData sheetId="7">
        <row r="2">
          <cell r="U2" t="str">
            <v xml:space="preserve">A   C   T   I   V   I   D   A   D     -  1   .   4   </v>
          </cell>
        </row>
        <row r="6">
          <cell r="E6" t="str">
            <v>Actividad</v>
          </cell>
        </row>
        <row r="8">
          <cell r="E8" t="str">
            <v>ELABORACIÓN DE ESTUDIOS SOCIOECONÓMICOS PARA DETECTAR LA VULNERABILIDAD DEL SOLICITANTE Y EN BASE DE ESO REALIZARARÁ EL PAGO CORRESPONDIENTE</v>
          </cell>
        </row>
        <row r="9">
          <cell r="E9" t="str">
            <v>ESTUDIOS SOCIOECONOMICOS</v>
          </cell>
        </row>
        <row r="10">
          <cell r="M10" t="str">
            <v>BENEFICIARIOS</v>
          </cell>
          <cell r="Q10" t="str">
            <v>A</v>
          </cell>
        </row>
        <row r="14">
          <cell r="C14" t="str">
            <v>BENEFICIARIOS</v>
          </cell>
        </row>
        <row r="15">
          <cell r="C15"/>
        </row>
        <row r="18">
          <cell r="I18" t="str">
            <v>2400 BENEFICIARIOS</v>
          </cell>
        </row>
        <row r="21">
          <cell r="D21">
            <v>865</v>
          </cell>
        </row>
        <row r="22">
          <cell r="D22"/>
        </row>
        <row r="23">
          <cell r="D23">
            <v>865</v>
          </cell>
        </row>
      </sheetData>
      <sheetData sheetId="8">
        <row r="2">
          <cell r="U2" t="str">
            <v>C   O   M   P   O   N   E   N   T   E  -     2</v>
          </cell>
        </row>
        <row r="6">
          <cell r="E6" t="str">
            <v>Componente</v>
          </cell>
        </row>
        <row r="8">
          <cell r="E8" t="str">
            <v>APOYOS ECONÓMICOS A PERSONAS CON DISCAPACIDAD OTORGADOS</v>
          </cell>
        </row>
        <row r="9">
          <cell r="E9" t="str">
            <v>APOYO</v>
          </cell>
        </row>
        <row r="10">
          <cell r="M10" t="str">
            <v>BENEFICIARIOS</v>
          </cell>
          <cell r="Q10" t="str">
            <v>A</v>
          </cell>
        </row>
        <row r="14">
          <cell r="C14" t="str">
            <v>BENEFICIARIOS</v>
          </cell>
        </row>
        <row r="15">
          <cell r="C15"/>
        </row>
        <row r="18">
          <cell r="I18" t="str">
            <v>1800 BENEFICIARIOS</v>
          </cell>
        </row>
        <row r="21">
          <cell r="D21">
            <v>0</v>
          </cell>
        </row>
        <row r="22">
          <cell r="D22"/>
        </row>
        <row r="23">
          <cell r="D23">
            <v>0</v>
          </cell>
        </row>
      </sheetData>
      <sheetData sheetId="9">
        <row r="2">
          <cell r="U2" t="str">
            <v>A  C  T   I   V   I   D   A   D   -    2   .   1</v>
          </cell>
        </row>
        <row r="6">
          <cell r="E6" t="str">
            <v>Actividad</v>
          </cell>
        </row>
        <row r="8">
          <cell r="E8" t="str">
            <v>EXTENDER LA CONVOCATORIA PARA LAS PERSONASC CON DISCAPACIDAD PERMANENTE</v>
          </cell>
        </row>
        <row r="9">
          <cell r="E9" t="str">
            <v>ELABORACION</v>
          </cell>
        </row>
        <row r="10">
          <cell r="M10" t="str">
            <v>BENEFICIARIOS</v>
          </cell>
          <cell r="Q10" t="str">
            <v>A</v>
          </cell>
        </row>
        <row r="14">
          <cell r="C14" t="str">
            <v>BENEFICIARIOS</v>
          </cell>
        </row>
        <row r="15">
          <cell r="C15"/>
        </row>
        <row r="18">
          <cell r="I18" t="str">
            <v>1 BENEFICIARIO</v>
          </cell>
        </row>
        <row r="21">
          <cell r="D21">
            <v>0</v>
          </cell>
        </row>
        <row r="22">
          <cell r="D22"/>
        </row>
        <row r="23">
          <cell r="D23">
            <v>0</v>
          </cell>
        </row>
      </sheetData>
      <sheetData sheetId="10">
        <row r="2">
          <cell r="U2" t="str">
            <v>A  C  T   I   V   I   D   A   D    -   2   .  2</v>
          </cell>
        </row>
        <row r="6">
          <cell r="E6" t="str">
            <v>Actividad</v>
          </cell>
        </row>
        <row r="8">
          <cell r="E8" t="str">
            <v>RECEPCIÓN DE DOCUMENTOS DE LAS PERSONAS INTERESADAS</v>
          </cell>
        </row>
        <row r="9">
          <cell r="E9" t="str">
            <v>ATENCION A PERSONAS CON DISCAPACIDAD</v>
          </cell>
        </row>
        <row r="10">
          <cell r="M10" t="str">
            <v>BENEFICIARIOS</v>
          </cell>
          <cell r="Q10" t="str">
            <v>A</v>
          </cell>
        </row>
        <row r="14">
          <cell r="C14" t="str">
            <v>BENEFICIARIOS</v>
          </cell>
        </row>
        <row r="15">
          <cell r="C15"/>
        </row>
        <row r="18">
          <cell r="I18" t="str">
            <v>2400 BENEFICIARIOS</v>
          </cell>
        </row>
        <row r="21">
          <cell r="D21">
            <v>0</v>
          </cell>
        </row>
        <row r="22">
          <cell r="D22"/>
        </row>
        <row r="23">
          <cell r="D23">
            <v>0</v>
          </cell>
        </row>
      </sheetData>
      <sheetData sheetId="11">
        <row r="2">
          <cell r="U2" t="str">
            <v>A  C  T   I   V   I   D   A   D    -  2   .  3</v>
          </cell>
        </row>
        <row r="6">
          <cell r="E6" t="str">
            <v>Actividad</v>
          </cell>
        </row>
        <row r="8">
          <cell r="E8" t="str">
            <v>REALIZACIÓN DEL PADRON DE BENEFICICIARIOS</v>
          </cell>
        </row>
        <row r="9">
          <cell r="E9" t="str">
            <v>ELABORACION</v>
          </cell>
        </row>
        <row r="10">
          <cell r="M10" t="str">
            <v>BENEFICIARIOS</v>
          </cell>
          <cell r="Q10" t="str">
            <v>A</v>
          </cell>
        </row>
        <row r="14">
          <cell r="C14" t="str">
            <v>BENEFICIARIOS</v>
          </cell>
        </row>
        <row r="15">
          <cell r="C15"/>
        </row>
        <row r="18">
          <cell r="I18" t="str">
            <v>1 BENEFICIARIO</v>
          </cell>
        </row>
        <row r="21">
          <cell r="D21">
            <v>0</v>
          </cell>
        </row>
        <row r="22">
          <cell r="D22"/>
        </row>
        <row r="23">
          <cell r="D23">
            <v>0</v>
          </cell>
        </row>
      </sheetData>
      <sheetData sheetId="12">
        <row r="2">
          <cell r="U2" t="str">
            <v>C   O   M   P   O   N   E   N   T   E   -    3</v>
          </cell>
        </row>
        <row r="6">
          <cell r="E6" t="str">
            <v>Componente</v>
          </cell>
        </row>
        <row r="8">
          <cell r="E8" t="str">
            <v>ENTREGA DEL APOYO ECONOMICO A PERSONAS CON DISCAPACIDAD</v>
          </cell>
        </row>
        <row r="9">
          <cell r="E9" t="str">
            <v>ENTREGA</v>
          </cell>
        </row>
        <row r="10">
          <cell r="M10" t="str">
            <v>BENEFICIARIOS</v>
          </cell>
          <cell r="Q10" t="str">
            <v>A</v>
          </cell>
        </row>
        <row r="14">
          <cell r="C14" t="str">
            <v>BENEFICIARIOS</v>
          </cell>
        </row>
        <row r="15">
          <cell r="C15"/>
        </row>
        <row r="18">
          <cell r="I18" t="str">
            <v>1800 BENEFICIARIOS</v>
          </cell>
        </row>
        <row r="21">
          <cell r="D21">
            <v>0</v>
          </cell>
        </row>
        <row r="22">
          <cell r="D22"/>
        </row>
        <row r="23">
          <cell r="D23">
            <v>0</v>
          </cell>
        </row>
      </sheetData>
      <sheetData sheetId="13">
        <row r="2">
          <cell r="U2" t="str">
            <v>A  C  T   I   V   I   D   A   D   -    3   .   1</v>
          </cell>
        </row>
        <row r="6">
          <cell r="E6" t="str">
            <v>Actividad</v>
          </cell>
        </row>
        <row r="8">
          <cell r="E8" t="str">
            <v>CAPACITACIÓN A LAS PERSONAS CON DISCAPACIDAD IMPLEMENTADAS</v>
          </cell>
        </row>
        <row r="9">
          <cell r="E9" t="str">
            <v>BENEFICIARIOS EN CAPACITACIONES</v>
          </cell>
        </row>
        <row r="10">
          <cell r="M10" t="str">
            <v>BENEFICIARIOS</v>
          </cell>
          <cell r="Q10" t="str">
            <v>A</v>
          </cell>
        </row>
        <row r="14">
          <cell r="C14" t="str">
            <v>LISTA DE ASISTENCIA PROPORCIONADAS POR EL SISTEMA PARA EL DESARROLLO INTEGRAL DE LA FAMILIA, EN RESGUARDO EN LA COORDINACIÓN DE TRABAJO SOCIAL E INCLUSION A LA VIDA EN LOS ARCHIVOS FISICOS Y MAGNETICOS DE LA DEPENDENCIA CON PERIODICIDAD MENSUAL Y ANUAL.</v>
          </cell>
        </row>
        <row r="15">
          <cell r="C15"/>
        </row>
        <row r="18">
          <cell r="I18" t="str">
            <v>150 BENEFICIARIOS</v>
          </cell>
        </row>
        <row r="21">
          <cell r="D21">
            <v>93</v>
          </cell>
        </row>
        <row r="22">
          <cell r="D22"/>
        </row>
        <row r="23">
          <cell r="D23">
            <v>93</v>
          </cell>
        </row>
      </sheetData>
      <sheetData sheetId="14">
        <row r="2">
          <cell r="U2" t="str">
            <v>A  C  T   I   V   I   D   A   D  -     3   .   2</v>
          </cell>
        </row>
        <row r="6">
          <cell r="E6" t="str">
            <v>Actividad</v>
          </cell>
        </row>
        <row r="8">
          <cell r="E8" t="str">
            <v>ANÁLISIS Y SELECCIÓN DE LAS INSTRUCTORES PARA LA IMPARTICIÓN DE LOS TALLERES CON VALOR</v>
          </cell>
        </row>
        <row r="9">
          <cell r="E9" t="str">
            <v>INSTRUCTORES INCORPORADOS</v>
          </cell>
        </row>
        <row r="10">
          <cell r="M10" t="str">
            <v>BENEFICIARIOS</v>
          </cell>
          <cell r="Q10" t="str">
            <v>A</v>
          </cell>
        </row>
        <row r="14">
          <cell r="C14" t="str">
            <v>BENEFICIARIOS</v>
          </cell>
        </row>
        <row r="15">
          <cell r="C15"/>
        </row>
        <row r="18">
          <cell r="I18" t="str">
            <v>6 BENEFICIARIOS</v>
          </cell>
        </row>
        <row r="21">
          <cell r="D21">
            <v>4</v>
          </cell>
        </row>
        <row r="22">
          <cell r="D22"/>
        </row>
        <row r="23">
          <cell r="D23">
            <v>4</v>
          </cell>
        </row>
      </sheetData>
      <sheetData sheetId="15">
        <row r="2">
          <cell r="U2" t="str">
            <v>A  C  T   I   V   I   D   A   D  -     3   .   3</v>
          </cell>
        </row>
        <row r="6">
          <cell r="E6" t="str">
            <v>Actividad</v>
          </cell>
        </row>
        <row r="8">
          <cell r="E8" t="str">
            <v>GESTIÓN DE LOS TALLERES A IMPLEMENTAR CON DIFERENTES INSTITUCIONES PARA SOLICITAR APOYO</v>
          </cell>
        </row>
        <row r="9">
          <cell r="E9" t="str">
            <v>GESTION</v>
          </cell>
        </row>
        <row r="10">
          <cell r="M10" t="str">
            <v>BENEFICIARIOS</v>
          </cell>
          <cell r="Q10" t="str">
            <v>A</v>
          </cell>
        </row>
        <row r="14">
          <cell r="C14" t="str">
            <v>BENEFICIARIOS</v>
          </cell>
        </row>
        <row r="15">
          <cell r="C15"/>
        </row>
        <row r="18">
          <cell r="I18" t="str">
            <v>6 BENEFICIARIOS</v>
          </cell>
        </row>
        <row r="21">
          <cell r="D21">
            <v>0</v>
          </cell>
        </row>
        <row r="22">
          <cell r="D22"/>
        </row>
        <row r="23">
          <cell r="D23">
            <v>0</v>
          </cell>
        </row>
      </sheetData>
      <sheetData sheetId="16">
        <row r="2">
          <cell r="U2" t="str">
            <v>C   O   M   P   O   N   E   N   T   E   -    4</v>
          </cell>
        </row>
        <row r="6">
          <cell r="E6" t="str">
            <v>Componente</v>
          </cell>
        </row>
        <row r="8">
          <cell r="E8" t="str">
            <v>ASIGNACIÓN DE LOS TALLERES DE ACUERDO A LA DISCAPACIDAD QUE PRESENTA CADA UNA DE LAS PERSONAS CON DISCAPACIDAD</v>
          </cell>
        </row>
        <row r="9">
          <cell r="E9" t="str">
            <v>ASIGNACION A TALLERES</v>
          </cell>
        </row>
        <row r="10">
          <cell r="M10" t="str">
            <v>BENEFICIARIOS</v>
          </cell>
          <cell r="Q10" t="str">
            <v>A</v>
          </cell>
        </row>
        <row r="14">
          <cell r="C14" t="str">
            <v>BENEFICIARIOS</v>
          </cell>
        </row>
        <row r="15">
          <cell r="C15"/>
        </row>
        <row r="18">
          <cell r="I18" t="str">
            <v>150 BENEFICIARIOS</v>
          </cell>
        </row>
        <row r="21">
          <cell r="D21">
            <v>6</v>
          </cell>
        </row>
        <row r="22">
          <cell r="D22"/>
        </row>
        <row r="23">
          <cell r="D23">
            <v>6</v>
          </cell>
        </row>
      </sheetData>
      <sheetData sheetId="17">
        <row r="2">
          <cell r="U2" t="str">
            <v>A  C  T   I   V   I   D   A   D   -    4   .   1</v>
          </cell>
        </row>
        <row r="6">
          <cell r="E6" t="str">
            <v>Actividad</v>
          </cell>
        </row>
        <row r="8">
          <cell r="E8" t="str">
            <v>IMPLEMENTACIÓN DEL TALLER</v>
          </cell>
        </row>
        <row r="9">
          <cell r="E9" t="str">
            <v>IMPLEMENTACION</v>
          </cell>
        </row>
        <row r="10">
          <cell r="M10" t="str">
            <v>BENEFICIARIOS</v>
          </cell>
          <cell r="Q10" t="str">
            <v>A</v>
          </cell>
        </row>
        <row r="14">
          <cell r="C14" t="str">
            <v>BENEFICIARIOS</v>
          </cell>
        </row>
        <row r="15">
          <cell r="C15"/>
        </row>
        <row r="18">
          <cell r="I18" t="str">
            <v>150 BENEFICIARIOS</v>
          </cell>
        </row>
        <row r="21">
          <cell r="D21">
            <v>90</v>
          </cell>
        </row>
        <row r="22">
          <cell r="D22"/>
        </row>
        <row r="23">
          <cell r="D23">
            <v>90</v>
          </cell>
        </row>
      </sheetData>
      <sheetData sheetId="18">
        <row r="2">
          <cell r="U2" t="str">
            <v>A  C  T   I   V   I   D   A   D   -    4   .   2</v>
          </cell>
        </row>
        <row r="6">
          <cell r="E6" t="str">
            <v>Actividad</v>
          </cell>
        </row>
        <row r="8">
          <cell r="E8" t="str">
            <v>INFORMES MENSUALES</v>
          </cell>
        </row>
        <row r="9">
          <cell r="E9" t="str">
            <v>INFORMES</v>
          </cell>
        </row>
        <row r="10">
          <cell r="M10" t="str">
            <v>BENEFICIARIOS</v>
          </cell>
          <cell r="Q10" t="str">
            <v>A</v>
          </cell>
        </row>
        <row r="14">
          <cell r="C14" t="str">
            <v>BENEFICIARIOS</v>
          </cell>
        </row>
        <row r="15">
          <cell r="C15"/>
        </row>
        <row r="18">
          <cell r="I18" t="str">
            <v>12 BENEFICIARIOS</v>
          </cell>
        </row>
        <row r="21">
          <cell r="D21">
            <v>5</v>
          </cell>
        </row>
        <row r="22">
          <cell r="D22"/>
        </row>
        <row r="23">
          <cell r="D23">
            <v>5</v>
          </cell>
        </row>
      </sheetData>
      <sheetData sheetId="19">
        <row r="2">
          <cell r="U2" t="str">
            <v>A  C  T   I   V   I   D   A   D   -    4   .   3</v>
          </cell>
        </row>
        <row r="6">
          <cell r="E6" t="str">
            <v>Actividad</v>
          </cell>
        </row>
        <row r="8">
          <cell r="E8" t="str">
            <v>VERIFICACIÓN DE LAS PERSONAS ATENDIDAS DURANTE EL MES CORRESPONDIENTE</v>
          </cell>
        </row>
        <row r="9">
          <cell r="E9" t="str">
            <v>VERIFICACION</v>
          </cell>
        </row>
        <row r="10">
          <cell r="M10" t="str">
            <v>BENEFICIARIOS</v>
          </cell>
          <cell r="Q10" t="str">
            <v>A</v>
          </cell>
        </row>
        <row r="14">
          <cell r="C14" t="str">
            <v>BENEFICIARIOS</v>
          </cell>
        </row>
        <row r="15">
          <cell r="C15"/>
        </row>
        <row r="18">
          <cell r="I18" t="str">
            <v>12 beneficiarios</v>
          </cell>
        </row>
        <row r="21">
          <cell r="D21">
            <v>5</v>
          </cell>
        </row>
        <row r="22">
          <cell r="D22"/>
        </row>
        <row r="23">
          <cell r="D23">
            <v>5</v>
          </cell>
        </row>
      </sheetData>
      <sheetData sheetId="20">
        <row r="2">
          <cell r="U2" t="str">
            <v>C   O   M   P   O   N   E   N   T   E     -  5</v>
          </cell>
        </row>
        <row r="6">
          <cell r="E6" t="str">
            <v>Componente</v>
          </cell>
        </row>
        <row r="8">
          <cell r="E8" t="str">
            <v>AJUSTAR EL DOCUMENTO CORRESPONIDIENTE Y OTORGADO POR EL INGUDIS.</v>
          </cell>
        </row>
        <row r="9">
          <cell r="E9" t="str">
            <v>AJUSTE</v>
          </cell>
        </row>
        <row r="10">
          <cell r="M10" t="str">
            <v>BENEFICIARIOS</v>
          </cell>
          <cell r="Q10" t="str">
            <v>A</v>
          </cell>
        </row>
        <row r="14">
          <cell r="C14" t="str">
            <v>BENFICIARIOS</v>
          </cell>
        </row>
        <row r="15">
          <cell r="C15"/>
        </row>
        <row r="18">
          <cell r="I18" t="str">
            <v>12 BENEFICIARIOS</v>
          </cell>
        </row>
        <row r="21">
          <cell r="D21">
            <v>5</v>
          </cell>
        </row>
        <row r="22">
          <cell r="D22"/>
        </row>
        <row r="23">
          <cell r="D23">
            <v>5</v>
          </cell>
        </row>
      </sheetData>
      <sheetData sheetId="21">
        <row r="2">
          <cell r="U2" t="str">
            <v>A  C  T   I   V   I   D   A   D     - 5  .  1</v>
          </cell>
        </row>
        <row r="6">
          <cell r="E6" t="str">
            <v>Actividad</v>
          </cell>
        </row>
        <row r="8">
          <cell r="E8" t="str">
            <v>ENVIAR INFORMES AL INGUDIS</v>
          </cell>
        </row>
        <row r="9">
          <cell r="E9" t="str">
            <v>ENVIO</v>
          </cell>
        </row>
        <row r="10">
          <cell r="M10" t="str">
            <v>BENEFICIARIOS</v>
          </cell>
          <cell r="Q10" t="str">
            <v>A</v>
          </cell>
        </row>
        <row r="14">
          <cell r="C14" t="str">
            <v>BENEFICIARIOS</v>
          </cell>
        </row>
        <row r="15">
          <cell r="C15"/>
        </row>
        <row r="18">
          <cell r="I18" t="str">
            <v>12 BENEFICIARIOS</v>
          </cell>
        </row>
        <row r="21">
          <cell r="D21">
            <v>5</v>
          </cell>
        </row>
        <row r="22">
          <cell r="D22"/>
        </row>
        <row r="23">
          <cell r="D23">
            <v>5</v>
          </cell>
        </row>
      </sheetData>
      <sheetData sheetId="22">
        <row r="2">
          <cell r="U2" t="str">
            <v>C   O   M   P   O   N   E   N   T   E   -    6</v>
          </cell>
        </row>
        <row r="6">
          <cell r="E6" t="str">
            <v>Componente</v>
          </cell>
        </row>
        <row r="8">
          <cell r="E8" t="str">
            <v>GARANTIZAR EL RECONOCIMIENTO OFICIAL DE LAS PERSONAS CON DISCAPACIDAD PERMANENTE POR MEDIO DE LA CREDENCIAL NACIONAL PARA LAS PERSONAS CON DISCAPACIDAD</v>
          </cell>
        </row>
        <row r="9">
          <cell r="E9" t="str">
            <v>BENEFICIARIOS</v>
          </cell>
        </row>
        <row r="10">
          <cell r="M10" t="str">
            <v>BENEFICIARIOS</v>
          </cell>
          <cell r="Q10" t="str">
            <v>A</v>
          </cell>
        </row>
        <row r="14">
          <cell r="C14" t="str">
            <v>BENEFICIARIOS</v>
          </cell>
        </row>
        <row r="15">
          <cell r="C15"/>
        </row>
        <row r="18">
          <cell r="I18" t="str">
            <v>150 BENEFICIARIOS</v>
          </cell>
        </row>
        <row r="21">
          <cell r="D21">
            <v>60</v>
          </cell>
        </row>
        <row r="22">
          <cell r="D22"/>
        </row>
        <row r="23">
          <cell r="D23">
            <v>60</v>
          </cell>
        </row>
      </sheetData>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COMPONENTE 1"/>
      <sheetName val="ACT 1.1"/>
      <sheetName val="ACT 1.2"/>
      <sheetName val="ACT 1.3"/>
      <sheetName val="Hoja1"/>
    </sheetNames>
    <sheetDataSet>
      <sheetData sheetId="0"/>
      <sheetData sheetId="1">
        <row r="2">
          <cell r="U2" t="str">
            <v>F     I     N</v>
          </cell>
        </row>
        <row r="6">
          <cell r="E6" t="str">
            <v>Fin</v>
          </cell>
        </row>
        <row r="8">
          <cell r="E8" t="str">
            <v>DAR A CONOCER EL TRABAJO EN GENERAL DE LA INSTITUCION</v>
          </cell>
        </row>
        <row r="9">
          <cell r="E9" t="str">
            <v>PUBLICACIÓN DE CONTENIDO</v>
          </cell>
        </row>
        <row r="10">
          <cell r="M10"/>
          <cell r="Q10" t="str">
            <v>A</v>
          </cell>
        </row>
        <row r="18">
          <cell r="I18" t="str">
            <v>20 NÚMERO DE PUBLICACIONES REALIZADAS</v>
          </cell>
        </row>
        <row r="21">
          <cell r="D21">
            <v>198</v>
          </cell>
        </row>
        <row r="22">
          <cell r="D22"/>
        </row>
        <row r="23">
          <cell r="D23">
            <v>198</v>
          </cell>
        </row>
      </sheetData>
      <sheetData sheetId="2">
        <row r="2">
          <cell r="U2" t="str">
            <v>C   O   M   P   O   N   E   N   T   E       1</v>
          </cell>
        </row>
        <row r="6">
          <cell r="E6" t="str">
            <v>Componente</v>
          </cell>
        </row>
        <row r="8">
          <cell r="E8" t="str">
            <v>GENERAR CONTENIDO SOBRE LOS PROGRAMAS DE LAS DIFERENTES COORDINACIONES</v>
          </cell>
        </row>
        <row r="9">
          <cell r="E9" t="str">
            <v>CAMPAÑA DE SERVICIOS DE LAS COORDINACIONES</v>
          </cell>
        </row>
        <row r="10">
          <cell r="M10"/>
          <cell r="Q10" t="str">
            <v>A</v>
          </cell>
        </row>
        <row r="18">
          <cell r="I18" t="str">
            <v>5 NÚMERO DE CAMPAÑAS</v>
          </cell>
        </row>
        <row r="21">
          <cell r="D21">
            <v>66</v>
          </cell>
        </row>
        <row r="22">
          <cell r="D22"/>
        </row>
        <row r="23">
          <cell r="D23">
            <v>66</v>
          </cell>
        </row>
      </sheetData>
      <sheetData sheetId="3">
        <row r="2">
          <cell r="U2" t="str">
            <v xml:space="preserve">A   C   T   I   V   I   D   A   D    -  1   .   1   </v>
          </cell>
        </row>
        <row r="6">
          <cell r="E6" t="str">
            <v>Actividad</v>
          </cell>
        </row>
        <row r="8">
          <cell r="E8" t="str">
            <v>DIFUNDIR INFORMACION SOBRE TRAMITES Y SERVICIOS</v>
          </cell>
        </row>
        <row r="9">
          <cell r="E9" t="str">
            <v>FLAYERS DE INFORMACION</v>
          </cell>
        </row>
        <row r="10">
          <cell r="M10"/>
          <cell r="Q10" t="str">
            <v>A</v>
          </cell>
        </row>
        <row r="18">
          <cell r="I18" t="str">
            <v>24 NÚMERO DE FLAYERS</v>
          </cell>
        </row>
        <row r="21">
          <cell r="D21">
            <v>87</v>
          </cell>
        </row>
        <row r="22">
          <cell r="D22"/>
        </row>
        <row r="23">
          <cell r="D23">
            <v>87</v>
          </cell>
        </row>
      </sheetData>
      <sheetData sheetId="4">
        <row r="2">
          <cell r="U2" t="str">
            <v xml:space="preserve">A   C   T   I   V   I   D   A   D   -    1   .   2  </v>
          </cell>
        </row>
        <row r="6">
          <cell r="E6" t="str">
            <v>Actividad</v>
          </cell>
        </row>
        <row r="8">
          <cell r="E8" t="str">
            <v>GENERAR DISTINTIVOS DE LAS DIFERENTES OFICINAS DEL SMDIF</v>
          </cell>
        </row>
        <row r="9">
          <cell r="E9" t="str">
            <v>BANERS Y LONAS</v>
          </cell>
        </row>
        <row r="10">
          <cell r="M10"/>
          <cell r="Q10" t="str">
            <v>A</v>
          </cell>
        </row>
        <row r="18">
          <cell r="I18" t="str">
            <v>10 NÚMERO DE BANER</v>
          </cell>
        </row>
        <row r="21">
          <cell r="D21">
            <v>58</v>
          </cell>
        </row>
        <row r="22">
          <cell r="D22"/>
        </row>
        <row r="23">
          <cell r="D23">
            <v>58</v>
          </cell>
        </row>
      </sheetData>
      <sheetData sheetId="5">
        <row r="2">
          <cell r="U2" t="str">
            <v xml:space="preserve">A   C   T   I   V   I   D   A   D     -  1   .   3   </v>
          </cell>
        </row>
        <row r="6">
          <cell r="E6" t="str">
            <v>Actividad</v>
          </cell>
        </row>
        <row r="8">
          <cell r="E8" t="str">
            <v>GENERAR RECONOCIMIENTOS PARA LOS USUARIOS GRADUADOS DE LOS CURSOS QUE SE IMPARTEN EN EL SMDIF</v>
          </cell>
        </row>
        <row r="9">
          <cell r="E9" t="str">
            <v>RECONOCIMIENTOS</v>
          </cell>
        </row>
        <row r="10">
          <cell r="M10"/>
          <cell r="Q10" t="str">
            <v>A</v>
          </cell>
        </row>
        <row r="18">
          <cell r="I18" t="str">
            <v>30 NÚMERO DE BANER</v>
          </cell>
        </row>
        <row r="21">
          <cell r="D21">
            <v>170</v>
          </cell>
        </row>
        <row r="22">
          <cell r="D22"/>
        </row>
        <row r="23">
          <cell r="D23">
            <v>170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Hoja1"/>
    </sheetNames>
    <sheetDataSet>
      <sheetData sheetId="0"/>
      <sheetData sheetId="1">
        <row r="10">
          <cell r="M10"/>
        </row>
        <row r="18">
          <cell r="I18" t="str">
            <v>372 número de personas que asistieron</v>
          </cell>
        </row>
        <row r="21">
          <cell r="D21">
            <v>2220</v>
          </cell>
        </row>
        <row r="22">
          <cell r="D22"/>
        </row>
        <row r="23">
          <cell r="D23">
            <v>2220</v>
          </cell>
        </row>
      </sheetData>
      <sheetData sheetId="2">
        <row r="10">
          <cell r="M10"/>
        </row>
        <row r="18">
          <cell r="I18" t="str">
            <v>372 número de personas que asistieron</v>
          </cell>
        </row>
        <row r="21">
          <cell r="D21">
            <v>2222</v>
          </cell>
        </row>
        <row r="23">
          <cell r="D23">
            <v>2222</v>
          </cell>
        </row>
      </sheetData>
      <sheetData sheetId="3">
        <row r="10">
          <cell r="M10"/>
        </row>
        <row r="18">
          <cell r="I18" t="str">
            <v>372 número de personas que asistieron</v>
          </cell>
        </row>
        <row r="21">
          <cell r="D21">
            <v>2222</v>
          </cell>
        </row>
        <row r="23">
          <cell r="D23">
            <v>2222</v>
          </cell>
        </row>
      </sheetData>
      <sheetData sheetId="4">
        <row r="10">
          <cell r="M10"/>
        </row>
        <row r="18">
          <cell r="I18" t="str">
            <v>372 número de personas que asistieron</v>
          </cell>
        </row>
        <row r="21">
          <cell r="D21">
            <v>2220</v>
          </cell>
        </row>
        <row r="23">
          <cell r="D23">
            <v>2220</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COMPONENTE 2"/>
      <sheetName val="ACT 2.1"/>
      <sheetName val="ACT 2.2"/>
      <sheetName val="ACT 2.3"/>
      <sheetName val="Hoja1"/>
    </sheetNames>
    <sheetDataSet>
      <sheetData sheetId="0"/>
      <sheetData sheetId="1">
        <row r="2">
          <cell r="U2" t="str">
            <v>F     I     N</v>
          </cell>
        </row>
        <row r="8">
          <cell r="E8" t="str">
            <v>CONTRIBUIR A LA DISMINUCIÓN DE LA INSEGURIDAD ALIMENTARIA, NIÑAS, NIÑOS, ADOLESCENTES, PERSONAS CON PROBLEMAS EN EL DESARROLLO NEUROMOTOR O PERSONAS QUE SE ENCUENTRE EN SITUACIÓN DE CARENCIA ALIMENTARIA</v>
          </cell>
        </row>
        <row r="9">
          <cell r="E9" t="str">
            <v>ACCIONES ALIMENTARIAS PARA CONTRIBUIR A LA SANA NUTRICIÓN</v>
          </cell>
        </row>
        <row r="10">
          <cell r="Q10"/>
        </row>
        <row r="18">
          <cell r="I18" t="str">
            <v>4025 NUMERO DE BENEFICIARIOS ATENDIDOS EN EL PROGRAMA ALIMENTARIO</v>
          </cell>
        </row>
      </sheetData>
      <sheetData sheetId="2">
        <row r="2">
          <cell r="U2" t="str">
            <v>P    R    O    P    Ó    S    I    T    O</v>
          </cell>
        </row>
        <row r="8">
          <cell r="E8" t="str">
            <v>NIÑAS, NIÑOS, ADOLESCENTES, PERSONAS CON PROBLEMAS EN EL DESARROLLO NEUROMOTOR Y PERSONAS QUE SE ENCUENTRE EN SITUACIÓN DE CARENCIA ALIMENTARIA RECIBEN APOYOS ALIMENTARIOS PARA LA MEJORA DE SU NUTRICIÓN</v>
          </cell>
        </row>
        <row r="9">
          <cell r="E9" t="str">
            <v>BENEFICIARIOS ATENDIDOS</v>
          </cell>
        </row>
        <row r="10">
          <cell r="Q10"/>
        </row>
        <row r="18">
          <cell r="I18" t="str">
            <v>4025 Nº DE PERSONAS BENEFICIARIAS CON INSUMO ALIMENTARIO</v>
          </cell>
        </row>
      </sheetData>
      <sheetData sheetId="3">
        <row r="2">
          <cell r="U2" t="str">
            <v>C   O   M   P   O   N   E   N   T   E       1</v>
          </cell>
        </row>
        <row r="8">
          <cell r="E8" t="str">
            <v>DESAYUNOS FRÍOS PARA PERSONAS VULNERABLES CON SOBREPESO Y DESNUTRICIÓN ENTREGADOS</v>
          </cell>
        </row>
        <row r="9">
          <cell r="E9" t="str">
            <v>DESAYUNOS FRIOS</v>
          </cell>
        </row>
        <row r="10">
          <cell r="Q10"/>
        </row>
        <row r="18">
          <cell r="I18" t="str">
            <v>1394 RACIONES DE DESAYUNOS FRIOS ENTREGADOS</v>
          </cell>
        </row>
      </sheetData>
      <sheetData sheetId="4">
        <row r="2">
          <cell r="U2" t="str">
            <v xml:space="preserve">A   C   T   I   V   I   D   A   D    -  1   .   1   </v>
          </cell>
        </row>
        <row r="8">
          <cell r="E8" t="str">
            <v>CAPTURA DIGITAL DE BENEFICIARIOS EN PLATAFORMA ESTATAL</v>
          </cell>
        </row>
        <row r="9">
          <cell r="E9" t="str">
            <v>CAPTURAS DE PADRONES</v>
          </cell>
        </row>
        <row r="10">
          <cell r="Q10"/>
        </row>
        <row r="18">
          <cell r="I18" t="str">
            <v>57 CAPTURA DE PADRONES BENEFICIARIOS</v>
          </cell>
        </row>
      </sheetData>
      <sheetData sheetId="5">
        <row r="2">
          <cell r="U2" t="str">
            <v xml:space="preserve">A   C   T   I   V   I   D   A   D   -    1   .   2  </v>
          </cell>
        </row>
        <row r="8">
          <cell r="E8" t="str">
            <v>ELABORACIÓN RECIBOS</v>
          </cell>
        </row>
        <row r="9">
          <cell r="E9" t="str">
            <v>RECIBOS REALIZADOS</v>
          </cell>
        </row>
        <row r="10">
          <cell r="Q10"/>
        </row>
        <row r="18">
          <cell r="I18" t="str">
            <v>310 NUMERO DE RECIBOS REALIZADOS PARA ENTREGA DE INSUMO</v>
          </cell>
        </row>
      </sheetData>
      <sheetData sheetId="6">
        <row r="2">
          <cell r="U2" t="str">
            <v xml:space="preserve">A   C   T   I   V   I   D   A   D     -  1   .   3   </v>
          </cell>
        </row>
        <row r="8">
          <cell r="E8" t="str">
            <v>DISTRIBUCIÓN A LOS BENEFICIARIOS DEL PROGRAMA</v>
          </cell>
        </row>
        <row r="9">
          <cell r="E9" t="str">
            <v>ENTREGA DE DESAYUNOS FRIOS</v>
          </cell>
        </row>
        <row r="10">
          <cell r="Q10"/>
        </row>
        <row r="18">
          <cell r="I18" t="str">
            <v>310 ENTREGA DE DESAYUNOS FRIOS</v>
          </cell>
        </row>
      </sheetData>
      <sheetData sheetId="7">
        <row r="2">
          <cell r="U2" t="str">
            <v>C   O   M   P   O   N   E   N   T   E  -     2</v>
          </cell>
        </row>
        <row r="8">
          <cell r="E8" t="str">
            <v>DESAYUNOS CALIENTES PARA PERSONAS VULNERABLES CON SOBREPESO Y DESNUTRICIÓN ENTREGADOS</v>
          </cell>
        </row>
        <row r="9">
          <cell r="E9" t="str">
            <v>INSUMO DE DESAYUNOS CALIENTES ENTREGADOS</v>
          </cell>
        </row>
        <row r="10">
          <cell r="Q10"/>
        </row>
        <row r="18">
          <cell r="I18" t="str">
            <v>2633 NUMERO DE BENEFICIARIOS ATENDIDOS EN EL PROGRAMA ALIMENTARIO</v>
          </cell>
        </row>
      </sheetData>
      <sheetData sheetId="8">
        <row r="2">
          <cell r="U2" t="str">
            <v>A  C  T   I   V   I   D   A   D   -    2   .   1</v>
          </cell>
        </row>
        <row r="8">
          <cell r="E8" t="str">
            <v>CAPTURA DIGITAL DE BENEFICIARIOS EN PLATAFORMA ESTATAL</v>
          </cell>
        </row>
        <row r="9">
          <cell r="E9" t="str">
            <v>CAPTURA DE PADRON DE BENEFICIARIOS</v>
          </cell>
        </row>
        <row r="10">
          <cell r="Q10"/>
        </row>
        <row r="18">
          <cell r="I18" t="str">
            <v>45 NUMERO DE ESPACIOS ESCOLARES ATENDIDOS</v>
          </cell>
        </row>
      </sheetData>
      <sheetData sheetId="9">
        <row r="2">
          <cell r="U2" t="str">
            <v>A  C  T   I   V   I   D   A   D    -   2   .  2</v>
          </cell>
        </row>
        <row r="8">
          <cell r="E8" t="str">
            <v>ELABORACIÓN RECIBOS</v>
          </cell>
        </row>
        <row r="9">
          <cell r="E9" t="str">
            <v>Nª DE RECIBOS REALIZADOS</v>
          </cell>
        </row>
        <row r="10">
          <cell r="Q10"/>
        </row>
        <row r="18">
          <cell r="I18" t="str">
            <v>200 NUMERO DE RECIBOS REALIADOS PARA ENTREGA DE INSUMO</v>
          </cell>
        </row>
      </sheetData>
      <sheetData sheetId="10">
        <row r="2">
          <cell r="U2" t="str">
            <v>A  C  T   I   V   I   D   A   D    -  2   .  3</v>
          </cell>
        </row>
        <row r="8">
          <cell r="E8" t="str">
            <v>DISTRIBUCIÓN A LOS BENEFICIARIOS DEL PROGRAMA</v>
          </cell>
        </row>
        <row r="9">
          <cell r="E9" t="str">
            <v>DISTRIBUCION DE DESAYUNOS</v>
          </cell>
        </row>
        <row r="10">
          <cell r="Q10"/>
        </row>
        <row r="18">
          <cell r="I18" t="str">
            <v>200 NUMERO DE ENTREGAS DE INSUMO</v>
          </cell>
        </row>
      </sheetData>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COMPONENTE 2"/>
      <sheetName val="ACT 2.1"/>
      <sheetName val="ACT 2.2"/>
      <sheetName val="ACT 2.3"/>
      <sheetName val="ACT 2.4"/>
      <sheetName val="COMPONENTE 3"/>
      <sheetName val="ACT 3.1"/>
      <sheetName val="ACT 3.2"/>
      <sheetName val="ACT 3.3"/>
      <sheetName val="ACT 3.4"/>
      <sheetName val="Hoja1"/>
    </sheetNames>
    <sheetDataSet>
      <sheetData sheetId="0"/>
      <sheetData sheetId="1">
        <row r="2">
          <cell r="U2" t="str">
            <v>F     I     N</v>
          </cell>
        </row>
        <row r="6">
          <cell r="E6" t="str">
            <v>Fin</v>
          </cell>
        </row>
        <row r="8">
          <cell r="E8" t="str">
            <v>CONCIENTIZAR Y ORIENTAR A LAS FAMILIAS EN MATERIA DE VIOLENCIA</v>
          </cell>
        </row>
        <row r="9">
          <cell r="E9" t="str">
            <v>DENUNCIAS</v>
          </cell>
        </row>
        <row r="10">
          <cell r="M10"/>
          <cell r="Q10"/>
        </row>
        <row r="14">
          <cell r="C14"/>
        </row>
        <row r="15">
          <cell r="C15"/>
        </row>
        <row r="18">
          <cell r="I18" t="str">
            <v>50 NUMERO DE DENUNCIAS ATENDIDAS A ADULTOS MAYORES</v>
          </cell>
        </row>
        <row r="22">
          <cell r="D22"/>
        </row>
      </sheetData>
      <sheetData sheetId="2">
        <row r="2">
          <cell r="U2" t="str">
            <v>P    R    O    P    Ó    S    I    T    O</v>
          </cell>
        </row>
        <row r="6">
          <cell r="E6" t="str">
            <v>Proposito</v>
          </cell>
        </row>
        <row r="8">
          <cell r="E8" t="str">
            <v>GENERADORES Y RECEPTORES DE VIOLENCIA FAMILIAR DEL MUNICIPIO DE VALLE DE SANTIAGO, ATENDIDOS</v>
          </cell>
        </row>
        <row r="9">
          <cell r="E9" t="str">
            <v>ASESORIAS JURIDICAS</v>
          </cell>
        </row>
        <row r="10">
          <cell r="M10"/>
          <cell r="Q10"/>
        </row>
        <row r="14">
          <cell r="C14"/>
        </row>
        <row r="15">
          <cell r="C15"/>
        </row>
        <row r="18">
          <cell r="I18" t="str">
            <v>1000 NUMERO DE BENEFICIADOS EN ASESORIA JURÍDICA</v>
          </cell>
        </row>
        <row r="22">
          <cell r="D22"/>
        </row>
      </sheetData>
      <sheetData sheetId="3">
        <row r="2">
          <cell r="U2" t="str">
            <v>C   O   M   P   O   N   E   N   T   E       1</v>
          </cell>
        </row>
        <row r="6">
          <cell r="E6" t="str">
            <v>Componente</v>
          </cell>
        </row>
        <row r="8">
          <cell r="E8" t="str">
            <v>ASESORIAS JURIDICAS A RECEPTORES Y GENERADORES DE VIOLENCIA</v>
          </cell>
        </row>
        <row r="9">
          <cell r="E9" t="str">
            <v>ASESORIAS JURIDICAS</v>
          </cell>
        </row>
        <row r="10">
          <cell r="M10"/>
          <cell r="Q10"/>
        </row>
        <row r="14">
          <cell r="C14"/>
        </row>
        <row r="15">
          <cell r="C15"/>
        </row>
        <row r="18">
          <cell r="I18" t="str">
            <v>1000 NUMERO DE BENEFICIADOS EN ASESORIA JURÍDICA</v>
          </cell>
        </row>
        <row r="22">
          <cell r="D22"/>
        </row>
      </sheetData>
      <sheetData sheetId="4">
        <row r="2">
          <cell r="U2" t="str">
            <v xml:space="preserve">A   C   T   I   V   I   D   A   D    -  1   .   1   </v>
          </cell>
        </row>
        <row r="6">
          <cell r="E6" t="str">
            <v>Actividad</v>
          </cell>
        </row>
        <row r="8">
          <cell r="E8" t="str">
            <v>DENUNCIA DE VIOLENCIA FAMILIAR DE ADULTO MAYOR RECIBIDA</v>
          </cell>
        </row>
        <row r="9">
          <cell r="E9" t="str">
            <v>DENUNCIAS</v>
          </cell>
        </row>
        <row r="10">
          <cell r="M10"/>
          <cell r="Q10"/>
        </row>
        <row r="14">
          <cell r="C14"/>
        </row>
        <row r="15">
          <cell r="C15"/>
        </row>
        <row r="18">
          <cell r="I18" t="str">
            <v>50 NUMERO DE DENUNCIAS ATENDIDAS A ADULTOS MAYORES</v>
          </cell>
        </row>
        <row r="22">
          <cell r="D22"/>
        </row>
      </sheetData>
      <sheetData sheetId="5">
        <row r="2">
          <cell r="U2" t="str">
            <v xml:space="preserve">A   C   T   I   V   I   D   A   D   -    1   .   2  </v>
          </cell>
        </row>
        <row r="6">
          <cell r="E6" t="str">
            <v>Actividad</v>
          </cell>
        </row>
        <row r="8">
          <cell r="E8" t="str">
            <v>JUICIOS (DIVORCIO, PENSION, CORRECCION DE ACTAS) REALIZADOS</v>
          </cell>
        </row>
        <row r="9">
          <cell r="E9" t="str">
            <v>JUICIOS REALIZADOS</v>
          </cell>
        </row>
        <row r="10">
          <cell r="M10"/>
          <cell r="Q10"/>
        </row>
        <row r="14">
          <cell r="C14"/>
        </row>
        <row r="15">
          <cell r="C15"/>
        </row>
        <row r="18">
          <cell r="I18" t="str">
            <v>50 NUMERO DE TRAMITES ( DIVORCIO, PENSION, CORRECCION DE ACTAS) REALIZADOS</v>
          </cell>
        </row>
        <row r="22">
          <cell r="D22"/>
        </row>
      </sheetData>
      <sheetData sheetId="6">
        <row r="2">
          <cell r="U2" t="str">
            <v>C   O   M   P   O   N   E   N   T   E  -     2</v>
          </cell>
        </row>
        <row r="6">
          <cell r="E6" t="str">
            <v>Componente</v>
          </cell>
        </row>
        <row r="8">
          <cell r="E8" t="str">
            <v>VISITAS DOMICILIARIAS EN ADULTO MAYOR</v>
          </cell>
        </row>
        <row r="9">
          <cell r="E9" t="str">
            <v>BENEFICIARIOS</v>
          </cell>
        </row>
        <row r="10">
          <cell r="M10"/>
          <cell r="Q10"/>
        </row>
        <row r="14">
          <cell r="C14"/>
        </row>
        <row r="15">
          <cell r="C15"/>
        </row>
        <row r="18">
          <cell r="I18" t="str">
            <v>50 NUMERO DE INTERVENCIÓNES DOMICILIARIAS DE DENUNCIAS DE ADULTOS MAYORES</v>
          </cell>
        </row>
        <row r="22">
          <cell r="D22"/>
        </row>
      </sheetData>
      <sheetData sheetId="7">
        <row r="2">
          <cell r="U2" t="str">
            <v>A  C  T   I   V   I   D   A   D   -    2   .   1</v>
          </cell>
        </row>
        <row r="6">
          <cell r="E6" t="str">
            <v>Actividad</v>
          </cell>
        </row>
        <row r="8">
          <cell r="E8" t="str">
            <v>VISITA DOMICILIARIA POR PARTE DE JUZGADOS</v>
          </cell>
        </row>
        <row r="9">
          <cell r="E9" t="str">
            <v>BENEFICIARIOS</v>
          </cell>
        </row>
        <row r="10">
          <cell r="M10"/>
          <cell r="Q10"/>
        </row>
        <row r="14">
          <cell r="C14"/>
        </row>
        <row r="15">
          <cell r="C15"/>
        </row>
        <row r="18">
          <cell r="I18" t="str">
            <v>70 NUMERO DE BENEFICIARIOS ATENDIDOS POR VISITAS DE JUZGADOS</v>
          </cell>
        </row>
        <row r="22">
          <cell r="D22"/>
        </row>
      </sheetData>
      <sheetData sheetId="8">
        <row r="2">
          <cell r="U2" t="str">
            <v>A  C  T   I   V   I   D   A   D    -   2   .  2</v>
          </cell>
        </row>
        <row r="6">
          <cell r="E6" t="str">
            <v>Actividad</v>
          </cell>
        </row>
        <row r="8">
          <cell r="E8" t="str">
            <v>VISITA DOMICILIARIA POR PARTE DE JUZGADOS</v>
          </cell>
        </row>
        <row r="9">
          <cell r="E9" t="str">
            <v>BENEFICIARIOS</v>
          </cell>
        </row>
        <row r="10">
          <cell r="M10"/>
          <cell r="Q10"/>
        </row>
        <row r="14">
          <cell r="C14"/>
        </row>
        <row r="15">
          <cell r="C15"/>
        </row>
        <row r="18">
          <cell r="I18" t="str">
            <v>70 NUMERO DE BENEFICIARIOS ATENDIDOS POR VISITAS DE JUZGADOS</v>
          </cell>
        </row>
        <row r="22">
          <cell r="D22"/>
        </row>
      </sheetData>
      <sheetData sheetId="9">
        <row r="2">
          <cell r="U2" t="str">
            <v>A  C  T   I   V   I   D   A   D    -  2   .  3</v>
          </cell>
        </row>
        <row r="6">
          <cell r="E6" t="str">
            <v>Actividad</v>
          </cell>
        </row>
        <row r="8">
          <cell r="E8" t="str">
            <v>ESTUDIOS SOCIO ECONOMICOS</v>
          </cell>
        </row>
        <row r="9">
          <cell r="E9" t="str">
            <v>ESTUDIOS SOCIOECONOMICOS ELABORADOS</v>
          </cell>
        </row>
        <row r="10">
          <cell r="M10"/>
          <cell r="Q10"/>
        </row>
        <row r="14">
          <cell r="C14"/>
        </row>
        <row r="15">
          <cell r="C15"/>
        </row>
        <row r="18">
          <cell r="I18" t="str">
            <v>70 NUMERO DE BENEFICIARIOS ATENDIDOS POR PARTE DE JUZGADOS</v>
          </cell>
        </row>
        <row r="22">
          <cell r="D22"/>
        </row>
      </sheetData>
      <sheetData sheetId="10">
        <row r="2">
          <cell r="U2" t="str">
            <v>A  C  T   I   V   I   D   A   D   -    2   .   4</v>
          </cell>
        </row>
        <row r="6">
          <cell r="E6" t="str">
            <v>Actividad</v>
          </cell>
        </row>
        <row r="8">
          <cell r="E8" t="str">
            <v>CAMPAÑA DE REGULARIZACION DE ESTADO CIVIL DE LAS PERSONAS</v>
          </cell>
        </row>
        <row r="9">
          <cell r="E9" t="str">
            <v>CAMPAÑAS REALIZADAS</v>
          </cell>
        </row>
        <row r="10">
          <cell r="M10"/>
          <cell r="Q10"/>
        </row>
        <row r="14">
          <cell r="C14"/>
        </row>
        <row r="15">
          <cell r="C15"/>
        </row>
        <row r="18">
          <cell r="I18" t="str">
            <v>60 NUMERO DE BENEFICIARIOS ATENDIDOS DENTRO DE LA CAMPAÑA</v>
          </cell>
        </row>
        <row r="22">
          <cell r="D22"/>
        </row>
      </sheetData>
      <sheetData sheetId="11">
        <row r="2">
          <cell r="U2" t="str">
            <v>C   O   M   P   O   N   E   N   T   E   -    3</v>
          </cell>
        </row>
        <row r="6">
          <cell r="E6" t="str">
            <v>Componente</v>
          </cell>
        </row>
        <row r="8">
          <cell r="E8" t="str">
            <v>ATENCIÓN PSICOLÓGICA A RECEPTORES Y GENERADORES DE VIOLENCIA FAMILIAR (IMPRESIÓN DIAGNOSTICA)</v>
          </cell>
        </row>
        <row r="9">
          <cell r="E9" t="str">
            <v>BENEFICIARIOS</v>
          </cell>
        </row>
        <row r="10">
          <cell r="M10"/>
          <cell r="Q10"/>
        </row>
        <row r="14">
          <cell r="C14"/>
        </row>
        <row r="15">
          <cell r="C15"/>
        </row>
        <row r="18">
          <cell r="I18" t="str">
            <v>50 NUMERO DE BENEFICIARIOS ATENDIDOS DE DENUNCIAS DE ADULTOS MAYORES</v>
          </cell>
        </row>
        <row r="22">
          <cell r="D22"/>
        </row>
      </sheetData>
      <sheetData sheetId="12">
        <row r="2">
          <cell r="U2" t="str">
            <v>A  C  T   I   V   I   D   A   D   -    3   .   1</v>
          </cell>
        </row>
        <row r="6">
          <cell r="E6" t="str">
            <v>Actividad</v>
          </cell>
        </row>
        <row r="8">
          <cell r="E8" t="str">
            <v>SEGUIMIENTO PSICOLÓGICO PARA EL RECEPTOR Y GENERADOR DE VIOLENCIA</v>
          </cell>
        </row>
        <row r="9">
          <cell r="E9" t="str">
            <v>SEGUIMIENTOS ELABORADOS</v>
          </cell>
        </row>
        <row r="10">
          <cell r="M10"/>
          <cell r="Q10"/>
        </row>
        <row r="14">
          <cell r="C14"/>
        </row>
        <row r="15">
          <cell r="C15"/>
        </row>
        <row r="18">
          <cell r="I18" t="str">
            <v>50 NUMERO DE SEGUIMIENTOS PSICOLÓGICOS REALIZADOS DE DENUNCIAS DE ADULTOS MAYORES</v>
          </cell>
        </row>
        <row r="22">
          <cell r="D22"/>
        </row>
      </sheetData>
      <sheetData sheetId="13">
        <row r="2">
          <cell r="U2" t="str">
            <v>A  C  T   I   V   I   D   A   D  -     3   .   2</v>
          </cell>
        </row>
        <row r="6">
          <cell r="E6" t="str">
            <v>Actividad</v>
          </cell>
        </row>
        <row r="8">
          <cell r="E8" t="str">
            <v>PERITAJES PSICOLOGICOS POR JUZGADOS</v>
          </cell>
        </row>
        <row r="9">
          <cell r="E9" t="str">
            <v>PERITAJES PSICOLOGICOS</v>
          </cell>
        </row>
        <row r="10">
          <cell r="M10"/>
          <cell r="Q10"/>
        </row>
        <row r="14">
          <cell r="C14"/>
        </row>
        <row r="15">
          <cell r="C15"/>
        </row>
        <row r="18">
          <cell r="I18" t="str">
            <v>36 NUMERO DE PERITAJES REALIZADOS</v>
          </cell>
        </row>
        <row r="22">
          <cell r="D22"/>
        </row>
      </sheetData>
      <sheetData sheetId="14">
        <row r="2">
          <cell r="U2" t="str">
            <v>A  C  T   I   V   I   D   A   D  -     3   .   3</v>
          </cell>
        </row>
        <row r="6">
          <cell r="E6" t="str">
            <v>Actividad</v>
          </cell>
        </row>
        <row r="8">
          <cell r="E8" t="str">
            <v>PLATICAS SOBRE EL TEMA DE VIOLENCIA</v>
          </cell>
        </row>
        <row r="9">
          <cell r="E9" t="str">
            <v>PLÁTICAS</v>
          </cell>
        </row>
        <row r="10">
          <cell r="M10"/>
          <cell r="Q10"/>
        </row>
        <row r="14">
          <cell r="C14"/>
        </row>
        <row r="15">
          <cell r="C15"/>
        </row>
        <row r="18">
          <cell r="I18" t="str">
            <v>24 NUMERO DE PLATICAS OTORGADAS</v>
          </cell>
        </row>
        <row r="22">
          <cell r="D22"/>
        </row>
      </sheetData>
      <sheetData sheetId="15">
        <row r="2">
          <cell r="U2" t="str">
            <v>A  C  T   I   V   I   D   A   D   -    3   .   4</v>
          </cell>
        </row>
        <row r="6">
          <cell r="E6" t="str">
            <v>Actividad</v>
          </cell>
        </row>
        <row r="8">
          <cell r="E8" t="str">
            <v>INFORME MENSUAL DE ACTIVIDADES</v>
          </cell>
        </row>
        <row r="9">
          <cell r="E9" t="str">
            <v>INFORME GENERAL DE ATENCIÓN Y PREVENCIÓN</v>
          </cell>
        </row>
        <row r="10">
          <cell r="M10"/>
          <cell r="Q10"/>
        </row>
        <row r="14">
          <cell r="C14"/>
        </row>
        <row r="15">
          <cell r="C15"/>
        </row>
        <row r="18">
          <cell r="I18" t="str">
            <v>12 NUMERO DE INFORMES REALIZADOS</v>
          </cell>
        </row>
        <row r="22">
          <cell r="D22"/>
        </row>
      </sheetData>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ACT 1.5"/>
      <sheetName val="COMPONENTE 2"/>
      <sheetName val="Hoja1"/>
    </sheetNames>
    <sheetDataSet>
      <sheetData sheetId="0"/>
      <sheetData sheetId="1">
        <row r="2">
          <cell r="U2" t="str">
            <v>F     I     N</v>
          </cell>
        </row>
        <row r="6">
          <cell r="E6" t="str">
            <v>Fin</v>
          </cell>
        </row>
        <row r="8">
          <cell r="E8" t="str">
            <v>CONTRIBUIR AL DESARROLLO INTEGRAL DE LOS INDIVIDUOS, FAMILIAS Y GRUPOS MÁS VULNERABLES DEL MUNICIPIO DE VALLE DE SANTIAGO.</v>
          </cell>
        </row>
        <row r="9">
          <cell r="E9" t="str">
            <v>POBLACIÓN VALLENSE EN SITUACIÓN DE VULNERABILIDAD Y REZAGO SOCIAL</v>
          </cell>
        </row>
        <row r="10">
          <cell r="M10"/>
          <cell r="Q10" t="str">
            <v>(A / B) * 100</v>
          </cell>
        </row>
        <row r="14">
          <cell r="C14" t="str">
            <v>USUARIOS REGISTRADOS</v>
          </cell>
        </row>
        <row r="15">
          <cell r="C15" t="str">
            <v>TOTAL DE USUARIOS PROGRAMADOS</v>
          </cell>
        </row>
        <row r="18">
          <cell r="I18" t="str">
            <v>8000 USUARIOS REGISTRADOS/TOTAL DE USUARIOS PROGRAMADOS*100</v>
          </cell>
        </row>
        <row r="21">
          <cell r="D21">
            <v>3691</v>
          </cell>
        </row>
        <row r="22">
          <cell r="D22">
            <v>8000</v>
          </cell>
        </row>
        <row r="23">
          <cell r="D23">
            <v>46.14</v>
          </cell>
        </row>
      </sheetData>
      <sheetData sheetId="2">
        <row r="2">
          <cell r="U2" t="str">
            <v>P    R    O    P    Ó    S    I    T    O</v>
          </cell>
        </row>
        <row r="6">
          <cell r="E6" t="str">
            <v>Proposito</v>
          </cell>
        </row>
        <row r="8">
          <cell r="E8" t="str">
            <v>INDIVIDUOS, FAMILIAS Y GRUPOS VULNERABLES DEL MUNICIPIO DE VALLE DE SANTIAGO DESARROLLADOS DE MANERA INTEGRAL MEJORANDO SUS CONDICIONES DE VIDA.</v>
          </cell>
        </row>
        <row r="9">
          <cell r="E9" t="str">
            <v>ATENCIÓN A LA POBLACIÓN VULNERABLE.</v>
          </cell>
        </row>
        <row r="10">
          <cell r="M10"/>
          <cell r="Q10" t="str">
            <v>(A / B) * 100</v>
          </cell>
        </row>
        <row r="14">
          <cell r="C14" t="str">
            <v>USUARIOS ATENDIDOS</v>
          </cell>
        </row>
        <row r="15">
          <cell r="C15" t="str">
            <v>TOTAL DE USUARIOS PROGRAMADOS</v>
          </cell>
        </row>
        <row r="18">
          <cell r="I18" t="str">
            <v>12500 USUARIOS ATENDIDOS/TOTAL DE USUARIOS PROGRAMADOS*100</v>
          </cell>
        </row>
        <row r="21">
          <cell r="D21">
            <v>9461</v>
          </cell>
        </row>
        <row r="22">
          <cell r="D22">
            <v>12500</v>
          </cell>
        </row>
        <row r="23">
          <cell r="D23">
            <v>75.69</v>
          </cell>
        </row>
      </sheetData>
      <sheetData sheetId="3">
        <row r="2">
          <cell r="U2" t="str">
            <v>C   O   M   P   O   N   E   N   T   E       1</v>
          </cell>
        </row>
        <row r="6">
          <cell r="E6" t="str">
            <v>Componente</v>
          </cell>
        </row>
        <row r="8">
          <cell r="E8" t="str">
            <v>FORTALECIMIENTO EN LA OPERATIVIDAD DE LOS PROGRAMAS SOCIALES DEL SMDIF.</v>
          </cell>
        </row>
        <row r="9">
          <cell r="E9" t="str">
            <v>REUNIONES MENSUALES</v>
          </cell>
        </row>
        <row r="10">
          <cell r="M10"/>
          <cell r="Q10" t="str">
            <v>(A / B) * 100</v>
          </cell>
        </row>
        <row r="14">
          <cell r="C14" t="str">
            <v>REUNIONES MENSUALES</v>
          </cell>
        </row>
        <row r="15">
          <cell r="C15" t="str">
            <v>TOTAL DE REUNIONES PROGRAMADAS</v>
          </cell>
        </row>
        <row r="18">
          <cell r="I18" t="str">
            <v>24 REUNIONES MENSUALES/TOTAL DE REUNIONES PROGRAMADAS *100</v>
          </cell>
        </row>
        <row r="21">
          <cell r="D21">
            <v>9</v>
          </cell>
        </row>
        <row r="22">
          <cell r="D22">
            <v>24</v>
          </cell>
        </row>
        <row r="23">
          <cell r="D23">
            <v>37.5</v>
          </cell>
        </row>
      </sheetData>
      <sheetData sheetId="4">
        <row r="2">
          <cell r="U2" t="str">
            <v xml:space="preserve">A   C   T   I   V   I   D   A   D    -  1   .   1   </v>
          </cell>
        </row>
        <row r="6">
          <cell r="E6" t="str">
            <v>Actividad</v>
          </cell>
        </row>
        <row r="8">
          <cell r="E8" t="str">
            <v>SUPERVISIÓN DE LAS COORDINACIONES DEL SMDIF</v>
          </cell>
        </row>
        <row r="9">
          <cell r="E9" t="str">
            <v>VISITAS A LAS DIFERENTES COORDINACIONES</v>
          </cell>
        </row>
        <row r="10">
          <cell r="M10"/>
          <cell r="Q10" t="str">
            <v>(A / B) * 100</v>
          </cell>
        </row>
        <row r="14">
          <cell r="C14" t="str">
            <v>VISITAS REALIZADAS</v>
          </cell>
        </row>
        <row r="15">
          <cell r="C15" t="str">
            <v>TOTAL DE VISITAS PROGRAMADAS</v>
          </cell>
        </row>
        <row r="18">
          <cell r="I18" t="str">
            <v>44 VISITAS REALIZADAS /TOTAL DE VISITAS PROGRAMADAS *100</v>
          </cell>
        </row>
        <row r="21">
          <cell r="D21">
            <v>15</v>
          </cell>
        </row>
        <row r="22">
          <cell r="D22">
            <v>44</v>
          </cell>
        </row>
        <row r="23">
          <cell r="D23">
            <v>34.090000000000003</v>
          </cell>
        </row>
      </sheetData>
      <sheetData sheetId="5">
        <row r="2">
          <cell r="U2" t="str">
            <v xml:space="preserve">A   C   T   I   V   I   D   A   D   -    1   .   2  </v>
          </cell>
        </row>
        <row r="6">
          <cell r="E6" t="str">
            <v>Actividad</v>
          </cell>
        </row>
        <row r="8">
          <cell r="E8" t="str">
            <v>SESIÓN DE PATRONATO PARA APROBACIÓN DE LA OPERATIVIDAD DE LOS PROGRAMAS SOCIALES DEL SMDIF.</v>
          </cell>
        </row>
        <row r="9">
          <cell r="E9" t="str">
            <v>SESIÓN</v>
          </cell>
        </row>
        <row r="10">
          <cell r="M10"/>
          <cell r="Q10" t="str">
            <v>(A / B) * 100</v>
          </cell>
        </row>
        <row r="14">
          <cell r="C14" t="str">
            <v>SESIONES DE PATRONATO</v>
          </cell>
        </row>
        <row r="15">
          <cell r="C15" t="str">
            <v>TOTAL DE SESIONES DE PATRONATO PROGRAMADAS</v>
          </cell>
        </row>
        <row r="18">
          <cell r="I18" t="str">
            <v>6 SESIONES DE PATRONATO/TOTAL DE SESIONES DE PATRONATO PROGRAMADAS*100</v>
          </cell>
        </row>
        <row r="21">
          <cell r="D21">
            <v>6</v>
          </cell>
        </row>
        <row r="22">
          <cell r="D22">
            <v>6</v>
          </cell>
        </row>
        <row r="23">
          <cell r="D23">
            <v>100</v>
          </cell>
        </row>
      </sheetData>
      <sheetData sheetId="6">
        <row r="2">
          <cell r="U2" t="str">
            <v xml:space="preserve">A   C   T   I   V   I   D   A   D     -  1   .   3   </v>
          </cell>
        </row>
        <row r="6">
          <cell r="E6"/>
        </row>
        <row r="8">
          <cell r="E8"/>
        </row>
        <row r="9">
          <cell r="E9"/>
        </row>
        <row r="10">
          <cell r="M10"/>
          <cell r="Q10"/>
        </row>
        <row r="14">
          <cell r="C14" t="str">
            <v>A</v>
          </cell>
        </row>
        <row r="15">
          <cell r="C15" t="str">
            <v>B</v>
          </cell>
        </row>
        <row r="18">
          <cell r="I18"/>
        </row>
        <row r="21">
          <cell r="D21">
            <v>120</v>
          </cell>
        </row>
        <row r="22">
          <cell r="D22">
            <v>100</v>
          </cell>
        </row>
        <row r="23">
          <cell r="D23">
            <v>120</v>
          </cell>
        </row>
      </sheetData>
      <sheetData sheetId="7">
        <row r="2">
          <cell r="U2" t="str">
            <v xml:space="preserve">A   C   T   I   V   I   D   A   D     -  1   .   4   </v>
          </cell>
        </row>
        <row r="6">
          <cell r="E6" t="str">
            <v>Actividad</v>
          </cell>
        </row>
        <row r="8">
          <cell r="E8" t="str">
            <v>GESTION DE APOYOS PARA MEJORAR LA CALIDAD DE VIDA DE LAS FAMILIAS VALLENSES.</v>
          </cell>
        </row>
        <row r="9">
          <cell r="E9" t="str">
            <v>GESTIIÓN DE APOYOS</v>
          </cell>
        </row>
        <row r="10">
          <cell r="M10"/>
          <cell r="Q10" t="str">
            <v>(A / B) * 100</v>
          </cell>
        </row>
        <row r="14">
          <cell r="C14" t="str">
            <v>campañas realizadas</v>
          </cell>
        </row>
        <row r="15">
          <cell r="C15" t="str">
            <v>Total de campañas programados</v>
          </cell>
        </row>
        <row r="18">
          <cell r="I18" t="str">
            <v>7 campañas realizadas/ Total de campañas programados*100</v>
          </cell>
        </row>
        <row r="21">
          <cell r="D21">
            <v>2</v>
          </cell>
        </row>
        <row r="22">
          <cell r="D22">
            <v>7</v>
          </cell>
        </row>
        <row r="23">
          <cell r="D23">
            <v>28.57</v>
          </cell>
        </row>
      </sheetData>
      <sheetData sheetId="8">
        <row r="2">
          <cell r="U2" t="str">
            <v xml:space="preserve">A   C   T   I   V   I   D   A   D   -    1   .   5   </v>
          </cell>
        </row>
        <row r="6">
          <cell r="E6"/>
        </row>
        <row r="8">
          <cell r="E8"/>
        </row>
        <row r="9">
          <cell r="E9"/>
        </row>
        <row r="10">
          <cell r="M10"/>
          <cell r="Q10"/>
        </row>
        <row r="14">
          <cell r="C14" t="str">
            <v>A</v>
          </cell>
        </row>
        <row r="15">
          <cell r="C15" t="str">
            <v>B</v>
          </cell>
        </row>
        <row r="18">
          <cell r="I18"/>
        </row>
        <row r="21">
          <cell r="D21">
            <v>100</v>
          </cell>
        </row>
        <row r="22">
          <cell r="D22">
            <v>100</v>
          </cell>
        </row>
        <row r="23">
          <cell r="D23">
            <v>100</v>
          </cell>
        </row>
      </sheetData>
      <sheetData sheetId="9">
        <row r="2">
          <cell r="U2" t="str">
            <v>C   O   M   P   O   N   E   N   T   E  -     2</v>
          </cell>
        </row>
        <row r="6">
          <cell r="E6" t="str">
            <v>Componente</v>
          </cell>
        </row>
        <row r="8">
          <cell r="E8" t="str">
            <v>FORTALECER LA INTEGRACIÓN DE LAS FAMILIAS DESARROLLANDO LA CAPACIDAD DE RELACIONARSE, EMPATIZAR, DESARROLLO DE LA IMAGINACIÓN Y CREATIVIDAD DE CADA INTEGRANTE</v>
          </cell>
        </row>
        <row r="9">
          <cell r="E9" t="str">
            <v>EVENTOS</v>
          </cell>
        </row>
        <row r="10">
          <cell r="M10"/>
          <cell r="Q10" t="str">
            <v>(A / B) * 100</v>
          </cell>
        </row>
        <row r="14">
          <cell r="C14" t="str">
            <v>eventos realizados</v>
          </cell>
        </row>
        <row r="15">
          <cell r="C15" t="str">
            <v>total de eventos programados</v>
          </cell>
        </row>
        <row r="18">
          <cell r="I18" t="str">
            <v>8 eventos realizados /total de eventos programados *100</v>
          </cell>
        </row>
        <row r="21">
          <cell r="D21">
            <v>3</v>
          </cell>
        </row>
        <row r="22">
          <cell r="D22">
            <v>8</v>
          </cell>
        </row>
        <row r="23">
          <cell r="D23">
            <v>37.5</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Hoja1"/>
    </sheetNames>
    <sheetDataSet>
      <sheetData sheetId="0"/>
      <sheetData sheetId="1">
        <row r="2">
          <cell r="U2" t="str">
            <v>F     I     N</v>
          </cell>
        </row>
        <row r="6">
          <cell r="E6" t="str">
            <v>Fin</v>
          </cell>
        </row>
        <row r="8">
          <cell r="E8" t="str">
            <v>CONTRIBUIR A LA INCLUSIÓN FAMILIAR Y SOCIAL DEL ADULTO MAYOR, EN EL MUNICIPIO DE VALLE DE SANTIAGO</v>
          </cell>
        </row>
        <row r="9">
          <cell r="E9" t="str">
            <v>ADULTO MAYOR</v>
          </cell>
        </row>
        <row r="10">
          <cell r="M10"/>
          <cell r="Q10" t="str">
            <v>A</v>
          </cell>
        </row>
        <row r="14">
          <cell r="C14"/>
        </row>
        <row r="15">
          <cell r="C15"/>
        </row>
        <row r="18">
          <cell r="I18" t="str">
            <v>1300 NÚMERO DE PERSONAS MAYORES TOTAL ATENDIDOS</v>
          </cell>
        </row>
        <row r="21">
          <cell r="D21">
            <v>2197</v>
          </cell>
        </row>
        <row r="22">
          <cell r="D22"/>
        </row>
        <row r="23">
          <cell r="D23">
            <v>2197</v>
          </cell>
        </row>
      </sheetData>
      <sheetData sheetId="2">
        <row r="2">
          <cell r="U2" t="str">
            <v>P    R    O    P    Ó    S    I    T    O</v>
          </cell>
        </row>
        <row r="6">
          <cell r="E6" t="str">
            <v>Proposito</v>
          </cell>
        </row>
        <row r="8">
          <cell r="E8" t="str">
            <v>EL ADULTO MAYOR ELEVA LA CALIDAD DE VIDA, SALUD Y GRADO DE SATISFACCIÓN MEDIANTE ACCIONES DE PREVENCIÓN Y ASISTENCIA ESPECIALIZADA..</v>
          </cell>
        </row>
        <row r="9">
          <cell r="E9" t="str">
            <v>ADULTO MAYOR</v>
          </cell>
        </row>
        <row r="10">
          <cell r="M10"/>
          <cell r="Q10" t="str">
            <v>A</v>
          </cell>
        </row>
        <row r="14">
          <cell r="C14"/>
        </row>
        <row r="15">
          <cell r="C15"/>
        </row>
        <row r="18">
          <cell r="I18" t="str">
            <v>800 NÚMERO DE BENEFICIARIOS PROGRAMADOS</v>
          </cell>
        </row>
        <row r="21">
          <cell r="D21">
            <v>2197</v>
          </cell>
        </row>
        <row r="22">
          <cell r="D22"/>
        </row>
        <row r="23">
          <cell r="D23">
            <v>2197</v>
          </cell>
        </row>
      </sheetData>
      <sheetData sheetId="3">
        <row r="2">
          <cell r="U2" t="str">
            <v>C   O   M   P   O   N   E   N   T   E       1</v>
          </cell>
        </row>
        <row r="6">
          <cell r="E6" t="str">
            <v>Componente</v>
          </cell>
        </row>
        <row r="8">
          <cell r="E8" t="str">
            <v>VOLUNTARIADO</v>
          </cell>
        </row>
        <row r="9">
          <cell r="E9" t="str">
            <v>ADULTO MAYOR</v>
          </cell>
        </row>
        <row r="10">
          <cell r="M10"/>
          <cell r="Q10" t="str">
            <v>A</v>
          </cell>
        </row>
        <row r="14">
          <cell r="C14"/>
        </row>
        <row r="15">
          <cell r="C15"/>
        </row>
        <row r="18">
          <cell r="I18" t="str">
            <v>50 NÚMERO DE VOLUNTARIAS QUE ASISTEN</v>
          </cell>
        </row>
        <row r="21">
          <cell r="D21">
            <v>104</v>
          </cell>
        </row>
        <row r="22">
          <cell r="D22"/>
        </row>
        <row r="23">
          <cell r="D23">
            <v>104</v>
          </cell>
        </row>
      </sheetData>
      <sheetData sheetId="4">
        <row r="2">
          <cell r="U2" t="str">
            <v xml:space="preserve">A   C   T   I   V   I   D   A   D    -  1   .   1   </v>
          </cell>
        </row>
        <row r="6">
          <cell r="E6" t="str">
            <v>Actividad</v>
          </cell>
        </row>
        <row r="8">
          <cell r="E8" t="str">
            <v>ELABORACIÓN MENSUAL DEL PLAN DE TRABAJO</v>
          </cell>
        </row>
        <row r="9">
          <cell r="E9" t="str">
            <v>ADULTO MAYOR</v>
          </cell>
        </row>
        <row r="10">
          <cell r="M10"/>
          <cell r="Q10" t="str">
            <v>A</v>
          </cell>
        </row>
        <row r="14">
          <cell r="C14"/>
        </row>
        <row r="15">
          <cell r="C15"/>
        </row>
        <row r="18">
          <cell r="I18" t="str">
            <v>12 NÚMERO DE PLANES REALIZADOS</v>
          </cell>
        </row>
        <row r="21">
          <cell r="D21">
            <v>5</v>
          </cell>
        </row>
        <row r="22">
          <cell r="D22"/>
        </row>
        <row r="23">
          <cell r="D23">
            <v>5</v>
          </cell>
        </row>
      </sheetData>
      <sheetData sheetId="5">
        <row r="2">
          <cell r="U2" t="str">
            <v xml:space="preserve">A   C   T   I   V   I   D   A   D   -    1   .   2  </v>
          </cell>
        </row>
        <row r="6">
          <cell r="E6" t="str">
            <v>Actividad</v>
          </cell>
        </row>
        <row r="8">
          <cell r="E8" t="str">
            <v>REUNION DE PROMOTORAS VOLUNTARIAS PARA LA ENTREGA DEL PLAN DE TRABAJO</v>
          </cell>
        </row>
        <row r="9">
          <cell r="E9" t="str">
            <v>ADULTO MAYOR</v>
          </cell>
        </row>
        <row r="10">
          <cell r="M10"/>
          <cell r="Q10" t="str">
            <v>A</v>
          </cell>
        </row>
        <row r="14">
          <cell r="C14"/>
        </row>
        <row r="15">
          <cell r="C15"/>
        </row>
        <row r="18">
          <cell r="I18" t="str">
            <v>12 NÚMERO DE REUNIONES REALIZADAS</v>
          </cell>
        </row>
        <row r="21">
          <cell r="D21">
            <v>5</v>
          </cell>
        </row>
        <row r="22">
          <cell r="D22"/>
        </row>
        <row r="23">
          <cell r="D23">
            <v>5</v>
          </cell>
        </row>
      </sheetData>
      <sheetData sheetId="6">
        <row r="2">
          <cell r="U2" t="str">
            <v xml:space="preserve">A   C   T   I   V   I   D   A   D     -  1   .   3   </v>
          </cell>
        </row>
        <row r="6">
          <cell r="E6"/>
        </row>
        <row r="8">
          <cell r="E8"/>
        </row>
        <row r="9">
          <cell r="E9"/>
        </row>
        <row r="10">
          <cell r="M10"/>
          <cell r="Q10"/>
        </row>
        <row r="14">
          <cell r="C14" t="str">
            <v>A</v>
          </cell>
        </row>
        <row r="15">
          <cell r="C15" t="str">
            <v>B</v>
          </cell>
        </row>
        <row r="18">
          <cell r="I18"/>
        </row>
        <row r="21">
          <cell r="D21">
            <v>12</v>
          </cell>
        </row>
        <row r="22">
          <cell r="D22">
            <v>0</v>
          </cell>
        </row>
        <row r="23">
          <cell r="D23">
            <v>12</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ACT 1.3"/>
      <sheetName val="ACT 1.4"/>
      <sheetName val="COMPONENTE 2"/>
      <sheetName val="ACT 2.1"/>
      <sheetName val="ACT 2.2"/>
      <sheetName val="ACT 2.3"/>
      <sheetName val="COMPONENTE 3"/>
      <sheetName val="ACT 3.1"/>
      <sheetName val="ACT 3.2"/>
      <sheetName val="ACT 3.3"/>
      <sheetName val="Hoja1"/>
    </sheetNames>
    <sheetDataSet>
      <sheetData sheetId="0"/>
      <sheetData sheetId="1">
        <row r="2">
          <cell r="U2" t="str">
            <v>F     I     N</v>
          </cell>
        </row>
        <row r="6">
          <cell r="E6" t="str">
            <v>Fin</v>
          </cell>
        </row>
        <row r="8">
          <cell r="E8" t="str">
            <v>CONTRIBUIR A LA DISMINUCIÓN DEL TRABAJO INFANTIL EN EL MUNICIPIO DE VALLE DE SANTIAGO</v>
          </cell>
        </row>
        <row r="9">
          <cell r="E9" t="str">
            <v>ATENCIÓN A NIÑAS, NIÑOS Y ADOLESCENTES EN SITUACIÓN EXTRAORDINARIA</v>
          </cell>
        </row>
        <row r="10">
          <cell r="M10"/>
          <cell r="Q10" t="str">
            <v>A</v>
          </cell>
        </row>
        <row r="14">
          <cell r="C14"/>
        </row>
        <row r="15">
          <cell r="C15"/>
        </row>
        <row r="18">
          <cell r="I18" t="str">
            <v>2100 NIÑOS, NIÑAS Y ADOLESCENTES</v>
          </cell>
        </row>
        <row r="21">
          <cell r="D21">
            <v>2645</v>
          </cell>
        </row>
        <row r="22">
          <cell r="D22"/>
        </row>
        <row r="23">
          <cell r="D23">
            <v>2645</v>
          </cell>
        </row>
      </sheetData>
      <sheetData sheetId="2">
        <row r="2">
          <cell r="U2" t="str">
            <v>P    R    O    P    Ó    S    I    T    O</v>
          </cell>
        </row>
        <row r="6">
          <cell r="E6" t="str">
            <v>Proposito</v>
          </cell>
        </row>
        <row r="8">
          <cell r="E8" t="str">
            <v>GENERAR CONCIENCIA EN LA POBLACIÓN SOBRE LA IMPORTANCIA DE LOS DERECHOS DE LOS NIÑOS, NIÑAS Y ADOLESCENES PARA DISMINUIR EL TRABAJO INFANTIL Y AMPLIAR LA INGESTA BALANCEADA DE ALIMENTOS SALUDABLES PARA SU SANO DESARROLLO INTEGRAL</v>
          </cell>
        </row>
        <row r="9">
          <cell r="E9" t="str">
            <v>ATENCIÓN A NIÑAS, NIÑOS Y ADOLESCENTES</v>
          </cell>
        </row>
        <row r="10">
          <cell r="M10"/>
          <cell r="Q10" t="str">
            <v>A</v>
          </cell>
        </row>
        <row r="14">
          <cell r="C14"/>
        </row>
        <row r="15">
          <cell r="C15"/>
        </row>
        <row r="18">
          <cell r="I18" t="str">
            <v>3300 ATENCIÓN A NIÑAS, NIÑOS Y ADOLESCENTES</v>
          </cell>
        </row>
        <row r="21">
          <cell r="D21">
            <v>2645</v>
          </cell>
        </row>
        <row r="22">
          <cell r="D22"/>
        </row>
        <row r="23">
          <cell r="D23">
            <v>2645</v>
          </cell>
        </row>
      </sheetData>
      <sheetData sheetId="3">
        <row r="2">
          <cell r="U2" t="str">
            <v>C   O   M   P   O   N   E   N   T   E       1</v>
          </cell>
        </row>
        <row r="6">
          <cell r="E6" t="str">
            <v>Componente</v>
          </cell>
        </row>
        <row r="8">
          <cell r="E8" t="str">
            <v>PREVENCIÓN DEL TRABAJO INFANTIL OTORGADA</v>
          </cell>
        </row>
        <row r="9">
          <cell r="E9" t="str">
            <v>PLATICAS</v>
          </cell>
        </row>
        <row r="10">
          <cell r="M10"/>
          <cell r="Q10" t="str">
            <v>A</v>
          </cell>
        </row>
        <row r="14">
          <cell r="C14"/>
        </row>
        <row r="15">
          <cell r="C15"/>
        </row>
        <row r="18">
          <cell r="I18" t="str">
            <v>60 PLATICAS</v>
          </cell>
        </row>
        <row r="21">
          <cell r="D21">
            <v>89</v>
          </cell>
        </row>
        <row r="22">
          <cell r="D22"/>
        </row>
        <row r="23">
          <cell r="D23">
            <v>89</v>
          </cell>
        </row>
      </sheetData>
      <sheetData sheetId="4">
        <row r="2">
          <cell r="U2" t="str">
            <v xml:space="preserve">A   C   T   I   V   I   D   A   D    -  1   .   1   </v>
          </cell>
        </row>
        <row r="6">
          <cell r="E6" t="str">
            <v>Actividad</v>
          </cell>
        </row>
        <row r="8">
          <cell r="E8" t="str">
            <v>SOLICITAR ESPACIOS EN INSTITUCIONES EDUCATIVAS</v>
          </cell>
        </row>
        <row r="9">
          <cell r="E9" t="str">
            <v>INSTITUCIONES EDUCATIVAS ATENDIDAS</v>
          </cell>
        </row>
        <row r="10">
          <cell r="M10"/>
          <cell r="Q10" t="str">
            <v>A</v>
          </cell>
        </row>
        <row r="14">
          <cell r="C14"/>
        </row>
        <row r="15">
          <cell r="C15"/>
        </row>
        <row r="18">
          <cell r="I18" t="str">
            <v>13 INSTITUCIONES EDUCATIVAS ATENDIDAS</v>
          </cell>
        </row>
        <row r="21">
          <cell r="D21">
            <v>8</v>
          </cell>
        </row>
        <row r="22">
          <cell r="D22"/>
        </row>
        <row r="23">
          <cell r="D23">
            <v>8</v>
          </cell>
        </row>
      </sheetData>
      <sheetData sheetId="5">
        <row r="2">
          <cell r="U2" t="str">
            <v xml:space="preserve">A   C   T   I   V   I   D   A   D   -    1   .   2  </v>
          </cell>
        </row>
        <row r="6">
          <cell r="E6" t="str">
            <v>Actividad</v>
          </cell>
        </row>
        <row r="8">
          <cell r="E8" t="str">
            <v>IMPARTICIÓN DE PLÁTICAS</v>
          </cell>
        </row>
        <row r="9">
          <cell r="E9" t="str">
            <v>NIÑOS, NIÑAS Y ADOLESCENTES</v>
          </cell>
        </row>
        <row r="10">
          <cell r="M10"/>
          <cell r="Q10" t="str">
            <v>A</v>
          </cell>
        </row>
        <row r="14">
          <cell r="C14"/>
        </row>
        <row r="15">
          <cell r="C15"/>
        </row>
        <row r="18">
          <cell r="I18" t="str">
            <v>2100 PLATICAS</v>
          </cell>
        </row>
        <row r="21">
          <cell r="D21">
            <v>2645</v>
          </cell>
        </row>
        <row r="22">
          <cell r="D22"/>
        </row>
        <row r="23">
          <cell r="D23">
            <v>2645</v>
          </cell>
        </row>
      </sheetData>
      <sheetData sheetId="6">
        <row r="2">
          <cell r="U2" t="str">
            <v xml:space="preserve">A   C   T   I   V   I   D   A   D     -  1   .   3   </v>
          </cell>
        </row>
        <row r="6">
          <cell r="E6" t="str">
            <v>Actividad</v>
          </cell>
        </row>
        <row r="8">
          <cell r="E8" t="str">
            <v>ELABORACIÓN DEL PADRÓN DE BENEFICIARIOS</v>
          </cell>
        </row>
        <row r="9">
          <cell r="E9" t="str">
            <v>CAPTURAS REALIZADAS</v>
          </cell>
        </row>
        <row r="10">
          <cell r="M10"/>
          <cell r="Q10" t="str">
            <v>A</v>
          </cell>
        </row>
        <row r="14">
          <cell r="C14"/>
        </row>
        <row r="15">
          <cell r="C15"/>
        </row>
        <row r="18">
          <cell r="I18" t="str">
            <v>12 CAPTURAS REALIZADAS</v>
          </cell>
        </row>
        <row r="21">
          <cell r="D21">
            <v>5</v>
          </cell>
        </row>
        <row r="22">
          <cell r="D22"/>
        </row>
        <row r="23">
          <cell r="D23">
            <v>5</v>
          </cell>
        </row>
      </sheetData>
      <sheetData sheetId="7">
        <row r="2">
          <cell r="U2" t="str">
            <v xml:space="preserve">A   C   T   I   V   I   D   A   D     -  1   .   4   </v>
          </cell>
        </row>
        <row r="6">
          <cell r="E6" t="str">
            <v>Actividad</v>
          </cell>
        </row>
        <row r="8">
          <cell r="E8" t="str">
            <v>GENERACIÓN DE INFORME MENSUAL DE ACTIVIDADES</v>
          </cell>
        </row>
        <row r="9">
          <cell r="E9" t="str">
            <v>INFORMES REALIZADOS</v>
          </cell>
        </row>
        <row r="10">
          <cell r="M10"/>
          <cell r="Q10" t="str">
            <v>A</v>
          </cell>
        </row>
        <row r="14">
          <cell r="C14"/>
        </row>
        <row r="15">
          <cell r="C15"/>
        </row>
        <row r="18">
          <cell r="I18" t="str">
            <v>12 INFORMES REALIZADOS</v>
          </cell>
        </row>
        <row r="21">
          <cell r="D21">
            <v>5</v>
          </cell>
        </row>
        <row r="22">
          <cell r="D22"/>
        </row>
        <row r="23">
          <cell r="D23">
            <v>5</v>
          </cell>
        </row>
      </sheetData>
      <sheetData sheetId="8">
        <row r="2">
          <cell r="U2" t="str">
            <v>C   O   M   P   O   N   E   N   T   E  -     2</v>
          </cell>
        </row>
        <row r="6">
          <cell r="E6" t="str">
            <v>Componente</v>
          </cell>
        </row>
        <row r="8">
          <cell r="E8" t="str">
            <v>CONCIERTOS REALIZADOS</v>
          </cell>
        </row>
        <row r="9">
          <cell r="E9" t="str">
            <v>CONCIERTOS</v>
          </cell>
        </row>
        <row r="10">
          <cell r="M10"/>
          <cell r="Q10" t="str">
            <v>A</v>
          </cell>
        </row>
        <row r="14">
          <cell r="C14"/>
        </row>
        <row r="15">
          <cell r="C15"/>
        </row>
        <row r="18">
          <cell r="I18" t="str">
            <v>3 CONCIERTOS</v>
          </cell>
        </row>
        <row r="21">
          <cell r="D21">
            <v>2</v>
          </cell>
        </row>
        <row r="22">
          <cell r="D22"/>
        </row>
        <row r="23">
          <cell r="D23">
            <v>2</v>
          </cell>
        </row>
      </sheetData>
      <sheetData sheetId="9">
        <row r="2">
          <cell r="U2" t="str">
            <v>A  C  T   I   V   I   D   A   D   -    2   .   1</v>
          </cell>
        </row>
        <row r="6">
          <cell r="E6" t="str">
            <v>Actividad</v>
          </cell>
        </row>
        <row r="8">
          <cell r="E8" t="str">
            <v>LANZAMIENTO Y DIFUSIÓN DE LA CONVOCATORIA</v>
          </cell>
        </row>
        <row r="9">
          <cell r="E9" t="str">
            <v>CONVOCATORIA</v>
          </cell>
        </row>
        <row r="10">
          <cell r="M10"/>
          <cell r="Q10" t="str">
            <v>A</v>
          </cell>
        </row>
        <row r="14">
          <cell r="C14"/>
        </row>
        <row r="15">
          <cell r="C15"/>
        </row>
        <row r="18">
          <cell r="I18" t="str">
            <v>2 CONVOCATORIA</v>
          </cell>
        </row>
        <row r="21">
          <cell r="D21">
            <v>1</v>
          </cell>
        </row>
        <row r="22">
          <cell r="D22"/>
        </row>
        <row r="23">
          <cell r="D23">
            <v>1</v>
          </cell>
        </row>
      </sheetData>
      <sheetData sheetId="10">
        <row r="2">
          <cell r="U2" t="str">
            <v>A  C  T   I   V   I   D   A   D    -   2   .  2</v>
          </cell>
        </row>
        <row r="6">
          <cell r="E6" t="str">
            <v>Actividad</v>
          </cell>
        </row>
        <row r="8">
          <cell r="E8" t="str">
            <v>RESULTADOS DE AUDICIONES</v>
          </cell>
        </row>
        <row r="9">
          <cell r="E9" t="str">
            <v>NIÑOS, NIÑAS Y ADOLESCENTES INTEGRADOS</v>
          </cell>
        </row>
        <row r="10">
          <cell r="M10"/>
          <cell r="Q10" t="str">
            <v>A</v>
          </cell>
        </row>
        <row r="14">
          <cell r="C14"/>
        </row>
        <row r="15">
          <cell r="C15"/>
        </row>
        <row r="18">
          <cell r="I18" t="str">
            <v>10 RESULTADOS</v>
          </cell>
        </row>
        <row r="21">
          <cell r="D21">
            <v>5</v>
          </cell>
        </row>
        <row r="22">
          <cell r="D22"/>
        </row>
        <row r="23">
          <cell r="D23">
            <v>5</v>
          </cell>
        </row>
      </sheetData>
      <sheetData sheetId="11">
        <row r="2">
          <cell r="U2" t="str">
            <v>A  C  T   I   V   I   D   A   D    -  2   .  3</v>
          </cell>
        </row>
        <row r="6">
          <cell r="E6" t="str">
            <v>Actividad</v>
          </cell>
        </row>
        <row r="8">
          <cell r="E8" t="str">
            <v>INSTITUCIONES ATENDIDAS CON DIFUSION DE LA ORQUESTA INFANTIL</v>
          </cell>
        </row>
        <row r="9">
          <cell r="E9" t="str">
            <v>INSTITUCIONES EDUCATIVAS ATENDIDAS</v>
          </cell>
        </row>
        <row r="10">
          <cell r="M10"/>
          <cell r="Q10" t="str">
            <v>A</v>
          </cell>
        </row>
        <row r="14">
          <cell r="C14"/>
        </row>
        <row r="15">
          <cell r="C15"/>
        </row>
        <row r="18">
          <cell r="I18" t="str">
            <v>4 INSTITUCIONES EDUCATIVAS (CONCIERTOS DIDACTICOS)</v>
          </cell>
        </row>
        <row r="21">
          <cell r="D21">
            <v>2</v>
          </cell>
        </row>
        <row r="22">
          <cell r="D22"/>
        </row>
        <row r="23">
          <cell r="D23">
            <v>2</v>
          </cell>
        </row>
      </sheetData>
      <sheetData sheetId="12">
        <row r="2">
          <cell r="U2" t="str">
            <v>C   O   M   P   O   N   E   N   T   E   -    3</v>
          </cell>
        </row>
        <row r="6">
          <cell r="E6" t="str">
            <v>Componente</v>
          </cell>
        </row>
        <row r="8">
          <cell r="E8" t="str">
            <v>LECHE LÍQUIDA ENTREGADA</v>
          </cell>
        </row>
        <row r="9">
          <cell r="E9" t="str">
            <v>ATENCIÓN A NIÑOS, NIÑAS Y ADOLESCENTES</v>
          </cell>
        </row>
        <row r="10">
          <cell r="M10"/>
          <cell r="Q10" t="str">
            <v>A</v>
          </cell>
        </row>
        <row r="14">
          <cell r="C14"/>
        </row>
        <row r="15">
          <cell r="C15"/>
        </row>
        <row r="18">
          <cell r="I18" t="str">
            <v>1200 ATENCIÓN A NIÑAS, NIÑOS Y ADOLESCENTES</v>
          </cell>
        </row>
        <row r="21">
          <cell r="D21">
            <v>0</v>
          </cell>
        </row>
        <row r="22">
          <cell r="D22"/>
        </row>
        <row r="23">
          <cell r="D23">
            <v>0</v>
          </cell>
        </row>
      </sheetData>
      <sheetData sheetId="13">
        <row r="2">
          <cell r="U2" t="str">
            <v>A  C  T   I   V   I   D   A   D   -    3   .   1</v>
          </cell>
        </row>
        <row r="6">
          <cell r="E6" t="str">
            <v>Actividad</v>
          </cell>
        </row>
        <row r="8">
          <cell r="E8" t="str">
            <v>LANZAMIENTO Y DIFUSIÓN DE LA CONVOCATORIA</v>
          </cell>
        </row>
        <row r="9">
          <cell r="E9" t="str">
            <v>CONVOCATORIA</v>
          </cell>
        </row>
        <row r="10">
          <cell r="M10"/>
          <cell r="Q10" t="str">
            <v>A</v>
          </cell>
        </row>
        <row r="14">
          <cell r="C14"/>
        </row>
        <row r="15">
          <cell r="C15"/>
        </row>
        <row r="18">
          <cell r="I18" t="str">
            <v>2 REDES SOCIALES, PERIFONEO Y FOLLETOS</v>
          </cell>
        </row>
        <row r="21">
          <cell r="D21">
            <v>0</v>
          </cell>
        </row>
        <row r="22">
          <cell r="D22"/>
        </row>
        <row r="23">
          <cell r="D23">
            <v>0</v>
          </cell>
        </row>
      </sheetData>
      <sheetData sheetId="14">
        <row r="2">
          <cell r="U2" t="str">
            <v>A  C  T   I   V   I   D   A   D  -     3   .   2</v>
          </cell>
        </row>
        <row r="6">
          <cell r="E6" t="str">
            <v>Actividad</v>
          </cell>
        </row>
        <row r="8">
          <cell r="E8" t="str">
            <v>INSCRIPCIONES Y RECEPCIÓN DE DOCUMENTOS</v>
          </cell>
        </row>
        <row r="9">
          <cell r="E9" t="str">
            <v>INSCRIPCIONES</v>
          </cell>
        </row>
        <row r="10">
          <cell r="M10"/>
          <cell r="Q10" t="str">
            <v>A</v>
          </cell>
        </row>
        <row r="14">
          <cell r="C14"/>
        </row>
        <row r="15">
          <cell r="C15"/>
        </row>
        <row r="18">
          <cell r="I18" t="str">
            <v>1200 INSCRIPCIONES</v>
          </cell>
        </row>
        <row r="21">
          <cell r="D21">
            <v>0</v>
          </cell>
        </row>
        <row r="22">
          <cell r="D22"/>
        </row>
        <row r="23">
          <cell r="D23">
            <v>0</v>
          </cell>
        </row>
      </sheetData>
      <sheetData sheetId="15">
        <row r="2">
          <cell r="U2" t="str">
            <v>A  C  T   I   V   I   D   A   D  -     3   .   3</v>
          </cell>
        </row>
        <row r="6">
          <cell r="E6" t="str">
            <v>Actividad</v>
          </cell>
        </row>
        <row r="8">
          <cell r="E8" t="str">
            <v>ENTREGAS DE LECHE LIQUIDA</v>
          </cell>
        </row>
        <row r="9">
          <cell r="E9" t="str">
            <v>CAJAS</v>
          </cell>
        </row>
        <row r="10">
          <cell r="M10"/>
          <cell r="Q10" t="str">
            <v>A</v>
          </cell>
        </row>
        <row r="14">
          <cell r="C14"/>
        </row>
        <row r="15">
          <cell r="C15"/>
        </row>
        <row r="18">
          <cell r="I18" t="str">
            <v>14400 CAJAS DE LECHE</v>
          </cell>
        </row>
        <row r="21">
          <cell r="D21">
            <v>0</v>
          </cell>
        </row>
        <row r="22">
          <cell r="D22"/>
        </row>
        <row r="23">
          <cell r="D23">
            <v>0</v>
          </cell>
        </row>
      </sheetData>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
      <sheetName val="FIN"/>
      <sheetName val="PROPOSITO"/>
      <sheetName val="COMPONENTE 1"/>
      <sheetName val="ACT 1.1"/>
      <sheetName val="ACT 1.2"/>
      <sheetName val="COMPONENTE 2"/>
      <sheetName val="ACT 2.1"/>
      <sheetName val="ACT 2.2"/>
      <sheetName val="Hoja1"/>
    </sheetNames>
    <sheetDataSet>
      <sheetData sheetId="0"/>
      <sheetData sheetId="1">
        <row r="2">
          <cell r="U2" t="str">
            <v>F     I     N</v>
          </cell>
        </row>
        <row r="6">
          <cell r="E6" t="str">
            <v>Fin</v>
          </cell>
        </row>
        <row r="8">
          <cell r="E8" t="str">
            <v>CONTRIBUIR EN LA RECUPERACIÓN DE LAS PERSONAS CON DISCAPACIDAD E INCAPACIDAD, EN BASE A REHABILITACIÓN FÍSICA.</v>
          </cell>
        </row>
        <row r="9">
          <cell r="E9" t="str">
            <v>USUARIOS ATENDIDOS</v>
          </cell>
        </row>
        <row r="10">
          <cell r="M10"/>
          <cell r="Q10" t="str">
            <v>A</v>
          </cell>
        </row>
        <row r="14">
          <cell r="C14"/>
        </row>
        <row r="15">
          <cell r="C15"/>
        </row>
        <row r="18">
          <cell r="I18" t="str">
            <v>2000 - NÚMERO TOTAL DE USUARIOS ATENDIDOS</v>
          </cell>
        </row>
        <row r="21">
          <cell r="D21">
            <v>2179</v>
          </cell>
        </row>
        <row r="22">
          <cell r="D22"/>
        </row>
        <row r="23">
          <cell r="D23">
            <v>2179</v>
          </cell>
        </row>
      </sheetData>
      <sheetData sheetId="2">
        <row r="2">
          <cell r="U2" t="str">
            <v>P    R    O    P    Ó    S    I    T    O</v>
          </cell>
        </row>
        <row r="6">
          <cell r="E6" t="str">
            <v>Proposito</v>
          </cell>
        </row>
        <row r="8">
          <cell r="E8" t="str">
            <v>QUE LA POBLACIÓN OBJETIVO DEL MUNICIPIO DE VALLE SANTIAGO, GTO., CUENTE CON INFORMACIÓN SUFICIENTE, REFERENTE A LA DISCAPACIDAD E INCAPACIDAD PARA INCIDIR EN LA DISMINUCIÓN DE CASOS.</v>
          </cell>
        </row>
        <row r="9">
          <cell r="E9" t="str">
            <v>PLÁTICAS DE CONCIENTIZACIÓN</v>
          </cell>
        </row>
        <row r="10">
          <cell r="M10"/>
          <cell r="Q10" t="str">
            <v>A</v>
          </cell>
        </row>
        <row r="14">
          <cell r="C14"/>
        </row>
        <row r="15">
          <cell r="C15"/>
        </row>
        <row r="18">
          <cell r="I18" t="str">
            <v>20 - NÚMERO DE PLÁTICAS OTORGADAS</v>
          </cell>
        </row>
        <row r="21">
          <cell r="D21">
            <v>58</v>
          </cell>
        </row>
        <row r="22">
          <cell r="D22"/>
        </row>
        <row r="23">
          <cell r="D23">
            <v>58</v>
          </cell>
        </row>
      </sheetData>
      <sheetData sheetId="3">
        <row r="2">
          <cell r="U2" t="str">
            <v>C   O   M   P   O   N   E   N   T   E       1</v>
          </cell>
        </row>
        <row r="6">
          <cell r="E6" t="str">
            <v>Componente</v>
          </cell>
        </row>
        <row r="8">
          <cell r="E8" t="str">
            <v>1.- ATENCIÓN EN REHABILITACIÓN FÍSICA Y OCUPACIONAL OTORGADA</v>
          </cell>
        </row>
        <row r="9">
          <cell r="E9" t="str">
            <v>PACIENTES ATENDIDOS EN REHABILITACIÓN</v>
          </cell>
        </row>
        <row r="10">
          <cell r="M10"/>
          <cell r="Q10" t="str">
            <v>A</v>
          </cell>
        </row>
        <row r="14">
          <cell r="C14"/>
        </row>
        <row r="15">
          <cell r="C15"/>
        </row>
        <row r="18">
          <cell r="I18" t="str">
            <v>1700 - NÚMERO DE PACIENTES ATENDIDOS EN LA UNIDAD DE REHABILITACIÓN</v>
          </cell>
        </row>
        <row r="21">
          <cell r="D21">
            <v>850</v>
          </cell>
        </row>
        <row r="22">
          <cell r="D22"/>
        </row>
        <row r="23">
          <cell r="D23">
            <v>850</v>
          </cell>
        </row>
      </sheetData>
      <sheetData sheetId="4">
        <row r="2">
          <cell r="U2" t="str">
            <v xml:space="preserve">A   C   T   I   V   I   D   A   D    -  1   .   1   </v>
          </cell>
        </row>
        <row r="6">
          <cell r="E6" t="str">
            <v>Actividad</v>
          </cell>
        </row>
        <row r="8">
          <cell r="E8" t="str">
            <v>1.1 RECIBIR DOCUMENTACIÓN DEL PACIENTE</v>
          </cell>
        </row>
        <row r="9">
          <cell r="E9" t="str">
            <v>DOCUMENTOS</v>
          </cell>
        </row>
        <row r="10">
          <cell r="M10"/>
          <cell r="Q10" t="str">
            <v>A</v>
          </cell>
        </row>
        <row r="14">
          <cell r="C14"/>
        </row>
        <row r="15">
          <cell r="C15"/>
        </row>
        <row r="18">
          <cell r="I18" t="str">
            <v>600 - NÚMERO DE DOCUMENTACIÓN RECIBIDA</v>
          </cell>
        </row>
        <row r="21">
          <cell r="D21">
            <v>374</v>
          </cell>
        </row>
        <row r="22">
          <cell r="D22"/>
        </row>
        <row r="23">
          <cell r="D23">
            <v>374</v>
          </cell>
        </row>
      </sheetData>
      <sheetData sheetId="5">
        <row r="2">
          <cell r="U2" t="str">
            <v xml:space="preserve">A   C   T   I   V   I   D   A   D   -    1   .   2  </v>
          </cell>
        </row>
        <row r="6">
          <cell r="E6" t="str">
            <v>Actividad</v>
          </cell>
        </row>
        <row r="8">
          <cell r="E8" t="str">
            <v>1.5 REMITIR AL PACIENTE A CONSULTA CON EL MÉDICO ESPECIALISTA EN REHABILITACIÓN</v>
          </cell>
        </row>
        <row r="9">
          <cell r="E9" t="str">
            <v>CONSULTA MÉDICA</v>
          </cell>
        </row>
        <row r="10">
          <cell r="M10"/>
          <cell r="Q10" t="str">
            <v>A</v>
          </cell>
        </row>
        <row r="14">
          <cell r="C14"/>
        </row>
        <row r="15">
          <cell r="C15"/>
        </row>
        <row r="18">
          <cell r="I18" t="str">
            <v>300 - NÚMERO DE CONSULTAS POR EL ESPECIALISTA EN REHABILITACIÓN OTORGADAS</v>
          </cell>
        </row>
        <row r="21">
          <cell r="D21">
            <v>341</v>
          </cell>
        </row>
        <row r="22">
          <cell r="D22"/>
        </row>
        <row r="23">
          <cell r="D23">
            <v>341</v>
          </cell>
        </row>
      </sheetData>
      <sheetData sheetId="6">
        <row r="2">
          <cell r="U2" t="str">
            <v>C   O   M   P   O   N   E   N   T   E  -     2</v>
          </cell>
        </row>
        <row r="6">
          <cell r="E6" t="str">
            <v>Componente</v>
          </cell>
        </row>
        <row r="8">
          <cell r="E8" t="str">
            <v>2.-ORIENTACIÓN EN TRATAMIENTO A PACIENTES</v>
          </cell>
        </row>
        <row r="9">
          <cell r="E9" t="str">
            <v>ORIENTACIONES</v>
          </cell>
        </row>
        <row r="10">
          <cell r="M10"/>
          <cell r="Q10" t="str">
            <v>A</v>
          </cell>
        </row>
        <row r="14">
          <cell r="C14"/>
        </row>
        <row r="15">
          <cell r="C15"/>
        </row>
        <row r="18">
          <cell r="I18" t="str">
            <v>1200 - NÚMERO DE PACIENTES CON TRATAMIENTO ESPECIALIZADO</v>
          </cell>
        </row>
        <row r="21">
          <cell r="D21">
            <v>1851</v>
          </cell>
        </row>
        <row r="22">
          <cell r="D22"/>
        </row>
        <row r="23">
          <cell r="D23">
            <v>1851</v>
          </cell>
        </row>
      </sheetData>
      <sheetData sheetId="7">
        <row r="2">
          <cell r="U2" t="str">
            <v>A  C  T   I   V   I   D   A   D   -    2   .   1</v>
          </cell>
        </row>
        <row r="6">
          <cell r="E6" t="str">
            <v>Actividad</v>
          </cell>
        </row>
        <row r="8">
          <cell r="E8" t="str">
            <v>2.1 VALORACIÓN DE EVOLUCIÓN DE PACIENTES</v>
          </cell>
        </row>
        <row r="9">
          <cell r="E9" t="str">
            <v>PACIENTES CON EVOLUCIÓN</v>
          </cell>
        </row>
        <row r="10">
          <cell r="M10"/>
          <cell r="Q10" t="str">
            <v>A</v>
          </cell>
        </row>
        <row r="14">
          <cell r="C14"/>
        </row>
        <row r="15">
          <cell r="C15"/>
        </row>
        <row r="18">
          <cell r="I18" t="str">
            <v>600 - NÚMERO DE PACIENTES CON EVOLUCIÓN/NÚMERO DE PACIENTES ATENDIDOS</v>
          </cell>
        </row>
        <row r="21">
          <cell r="D21">
            <v>151</v>
          </cell>
        </row>
        <row r="22">
          <cell r="D22"/>
        </row>
        <row r="23">
          <cell r="D23">
            <v>151</v>
          </cell>
        </row>
      </sheetData>
      <sheetData sheetId="8">
        <row r="2">
          <cell r="U2" t="str">
            <v>A  C  T   I   V   I   D   A   D    -   2   .  2</v>
          </cell>
        </row>
        <row r="6">
          <cell r="E6" t="str">
            <v>Actividad</v>
          </cell>
        </row>
        <row r="8">
          <cell r="E8" t="str">
            <v>2.2 INFORME MENSUAL DE ACTIVIDADES</v>
          </cell>
        </row>
        <row r="9">
          <cell r="E9" t="str">
            <v>INFORME GENERAL DE ATENCIÓN</v>
          </cell>
        </row>
        <row r="10">
          <cell r="M10"/>
          <cell r="Q10" t="str">
            <v>A</v>
          </cell>
        </row>
        <row r="14">
          <cell r="C14"/>
        </row>
        <row r="15">
          <cell r="C15"/>
        </row>
        <row r="18">
          <cell r="I18" t="str">
            <v>12 NÚMERO DE INFORMES ENTREGADOS</v>
          </cell>
        </row>
        <row r="21">
          <cell r="D21">
            <v>5</v>
          </cell>
        </row>
        <row r="22">
          <cell r="D22"/>
        </row>
        <row r="23">
          <cell r="D23">
            <v>5</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40"/>
  <sheetViews>
    <sheetView tabSelected="1" zoomScale="85" zoomScaleNormal="85" workbookViewId="0">
      <selection activeCell="F9" sqref="F9"/>
    </sheetView>
  </sheetViews>
  <sheetFormatPr baseColWidth="10" defaultColWidth="12" defaultRowHeight="11.25" x14ac:dyDescent="0.2"/>
  <cols>
    <col min="1" max="1" width="17.6640625" style="24" customWidth="1"/>
    <col min="2" max="3" width="17" style="25" customWidth="1"/>
    <col min="4" max="4" width="58.5" style="25" customWidth="1"/>
    <col min="5" max="5" width="37" style="25" customWidth="1"/>
    <col min="6" max="6" width="61.5" style="25" customWidth="1"/>
    <col min="7" max="11" width="17" style="26" customWidth="1"/>
    <col min="12" max="13" width="17" style="23" customWidth="1"/>
    <col min="14" max="14" width="44.1640625" style="23" customWidth="1"/>
    <col min="15" max="15" width="44" style="23" customWidth="1"/>
    <col min="16" max="16" width="14.1640625" style="23" customWidth="1"/>
    <col min="17" max="18" width="42.6640625" style="23" customWidth="1"/>
    <col min="19" max="19" width="25" style="23" customWidth="1"/>
    <col min="20" max="22" width="12" style="23"/>
    <col min="23" max="23" width="13" style="23" bestFit="1" customWidth="1"/>
    <col min="24" max="24" width="14.5" style="22" customWidth="1"/>
  </cols>
  <sheetData>
    <row r="1" spans="1:25" ht="60" customHeight="1" x14ac:dyDescent="0.2">
      <c r="A1" s="49" t="s">
        <v>131</v>
      </c>
      <c r="B1" s="50"/>
      <c r="C1" s="50"/>
      <c r="D1" s="50"/>
      <c r="E1" s="50"/>
      <c r="F1" s="50"/>
      <c r="G1" s="50"/>
      <c r="H1" s="50"/>
      <c r="I1" s="50"/>
      <c r="J1" s="50"/>
      <c r="K1" s="50"/>
      <c r="L1" s="50"/>
      <c r="M1" s="50"/>
      <c r="N1" s="50"/>
      <c r="O1" s="50"/>
      <c r="P1" s="50"/>
      <c r="Q1" s="50"/>
      <c r="R1" s="50"/>
      <c r="S1" s="50"/>
      <c r="T1" s="50"/>
      <c r="U1" s="50"/>
      <c r="V1" s="50"/>
      <c r="W1" s="50"/>
      <c r="X1" s="51"/>
    </row>
    <row r="2" spans="1:25" ht="11.25" customHeight="1" x14ac:dyDescent="0.2">
      <c r="A2" s="15" t="s">
        <v>85</v>
      </c>
      <c r="B2" s="15"/>
      <c r="C2" s="15"/>
      <c r="D2" s="15"/>
      <c r="E2" s="15"/>
      <c r="F2" s="15"/>
      <c r="G2" s="21" t="s">
        <v>2</v>
      </c>
      <c r="H2" s="21"/>
      <c r="I2" s="21"/>
      <c r="J2" s="21"/>
      <c r="K2" s="21"/>
      <c r="L2" s="16" t="s">
        <v>72</v>
      </c>
      <c r="M2" s="16"/>
      <c r="N2" s="16"/>
      <c r="O2" s="17" t="s">
        <v>73</v>
      </c>
      <c r="P2" s="17"/>
      <c r="Q2" s="17"/>
      <c r="R2" s="17"/>
      <c r="S2" s="17"/>
      <c r="T2" s="17"/>
      <c r="U2" s="17"/>
      <c r="V2" s="18" t="s">
        <v>55</v>
      </c>
      <c r="W2" s="18"/>
      <c r="X2" s="18"/>
    </row>
    <row r="3" spans="1:25"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9" t="s">
        <v>54</v>
      </c>
      <c r="W3" s="20" t="s">
        <v>31</v>
      </c>
      <c r="X3" s="20" t="s">
        <v>71</v>
      </c>
    </row>
    <row r="4" spans="1:25" ht="45" x14ac:dyDescent="0.2">
      <c r="A4" s="30">
        <v>152</v>
      </c>
      <c r="B4" s="31" t="s">
        <v>87</v>
      </c>
      <c r="C4" s="32">
        <v>1125110100</v>
      </c>
      <c r="D4" s="32" t="s">
        <v>88</v>
      </c>
      <c r="E4" s="32" t="s">
        <v>127</v>
      </c>
      <c r="F4" s="32" t="s">
        <v>89</v>
      </c>
      <c r="G4" s="33">
        <v>4825339.99</v>
      </c>
      <c r="H4" s="33">
        <v>6555018.7699999996</v>
      </c>
      <c r="I4" s="33"/>
      <c r="J4" s="33">
        <v>1950</v>
      </c>
      <c r="K4" s="34">
        <v>2409609.2400000002</v>
      </c>
      <c r="L4" s="40" t="s">
        <v>128</v>
      </c>
      <c r="M4" s="40" t="str">
        <f>[1]FIN!$E$6</f>
        <v>Fin</v>
      </c>
      <c r="N4" s="40" t="str">
        <f>[1]FIN!$E$8</f>
        <v>MEJORAR LA COMUNICACIÓN DE LOS MIEMBROS DE COORDINACIÓN ADMINISTRATIVA Y FINANCIERA, A FIN DE ESTABLECER FECHAS PARA REALIZAR, COMPRAS, PAGOS Y ARCHIVO</v>
      </c>
      <c r="O4" s="40" t="str">
        <f>[1]FIN!$E$9</f>
        <v>PROGRAMACIÓN PARA CALENDARIZACIÓN DE COMPRAS</v>
      </c>
      <c r="P4" s="40" t="str">
        <f>TRIM([1]FIN!$U$2)</f>
        <v>F I N</v>
      </c>
      <c r="Q4" s="41" t="str">
        <f>[1]FIN!$Q$10</f>
        <v>A</v>
      </c>
      <c r="R4" s="41" t="str">
        <f>[1]FIN!$C$14&amp;"    "&amp;[1]FIN!$C$15</f>
        <v xml:space="preserve">    </v>
      </c>
      <c r="S4" s="41" t="str">
        <f>[1]FIN!$I$18</f>
        <v>1 PROGRAMACIÓN</v>
      </c>
      <c r="T4" s="42">
        <f>[1]FIN!$D$23</f>
        <v>3</v>
      </c>
      <c r="U4" s="43"/>
      <c r="V4" s="43">
        <f>[1]FIN!$D$21</f>
        <v>3</v>
      </c>
      <c r="W4" s="43">
        <f>[1]FIN!$D$22</f>
        <v>0</v>
      </c>
      <c r="X4" s="44">
        <f>[1]FIN!$M$10</f>
        <v>0</v>
      </c>
      <c r="Y4" s="29"/>
    </row>
    <row r="5" spans="1:25" ht="25.5" x14ac:dyDescent="0.2">
      <c r="A5" s="30">
        <v>152</v>
      </c>
      <c r="B5" s="31" t="s">
        <v>87</v>
      </c>
      <c r="C5" s="32">
        <v>1125110100</v>
      </c>
      <c r="D5" s="32" t="s">
        <v>88</v>
      </c>
      <c r="E5" s="32" t="s">
        <v>127</v>
      </c>
      <c r="F5" s="32" t="s">
        <v>89</v>
      </c>
      <c r="G5" s="33">
        <v>4825339.99</v>
      </c>
      <c r="H5" s="33">
        <v>6555018.7699999996</v>
      </c>
      <c r="I5" s="33"/>
      <c r="J5" s="33">
        <v>1950</v>
      </c>
      <c r="K5" s="34">
        <v>2409609.2400000002</v>
      </c>
      <c r="L5" s="40" t="s">
        <v>128</v>
      </c>
      <c r="M5" s="40" t="str">
        <f>[1]PROPOSITO!$E$6</f>
        <v>Proposito</v>
      </c>
      <c r="N5" s="40" t="str">
        <f>[1]PROPOSITO!$E$8</f>
        <v>BREVE EXPLICACIÓN A COORDINADORES ACERCA DEL PROCESOS PARA SOLICITAR UNA COMPRA</v>
      </c>
      <c r="O5" s="40" t="str">
        <f>[1]PROPOSITO!$E$9</f>
        <v>ESTANDARIZACIÓN DE PROCESOS EN CUANTO A LA SOLICITUD DE COMPRAS</v>
      </c>
      <c r="P5" s="40" t="str">
        <f>TRIM([1]PROPOSITO!$U$2)</f>
        <v>P R O P Ó S I T O</v>
      </c>
      <c r="Q5" s="41" t="str">
        <f>[1]PROPOSITO!$Q$10</f>
        <v>A</v>
      </c>
      <c r="R5" s="41" t="str">
        <f>[1]PROPOSITO!$C$14&amp;"    "&amp;[1]PROPOSITO!$C$15</f>
        <v xml:space="preserve">    </v>
      </c>
      <c r="S5" s="41" t="str">
        <f>[1]PROPOSITO!$I$18</f>
        <v>1 INFORME DE PROCESOS</v>
      </c>
      <c r="T5" s="42">
        <f>[1]PROPOSITO!$D$23</f>
        <v>2</v>
      </c>
      <c r="U5" s="43"/>
      <c r="V5" s="43">
        <f>[1]PROPOSITO!$D$21</f>
        <v>2</v>
      </c>
      <c r="W5" s="43">
        <f>[1]PROPOSITO!$D$22</f>
        <v>0</v>
      </c>
      <c r="X5" s="44">
        <f>[1]PROPOSITO!$M$10</f>
        <v>0</v>
      </c>
      <c r="Y5" s="29"/>
    </row>
    <row r="6" spans="1:25" ht="33.75" x14ac:dyDescent="0.2">
      <c r="A6" s="30">
        <v>152</v>
      </c>
      <c r="B6" s="31" t="s">
        <v>87</v>
      </c>
      <c r="C6" s="32">
        <v>1125110100</v>
      </c>
      <c r="D6" s="32" t="s">
        <v>88</v>
      </c>
      <c r="E6" s="32" t="s">
        <v>127</v>
      </c>
      <c r="F6" s="32" t="s">
        <v>89</v>
      </c>
      <c r="G6" s="33">
        <v>4825339.99</v>
      </c>
      <c r="H6" s="33">
        <v>6555018.7699999996</v>
      </c>
      <c r="I6" s="33"/>
      <c r="J6" s="33">
        <v>1950</v>
      </c>
      <c r="K6" s="34">
        <v>2409609.2400000002</v>
      </c>
      <c r="L6" s="40" t="s">
        <v>128</v>
      </c>
      <c r="M6" s="40" t="str">
        <f>'[1]COMPONENTE 1'!$E$6</f>
        <v>Componente</v>
      </c>
      <c r="N6" s="40" t="str">
        <f>'[1]COMPONENTE 1'!$E$8</f>
        <v>REGISTRAR LAS NECESIDADES DE LAS ÁREAS PARA LA MEJORA DE LOS SERVICIOS E INSTALACONES</v>
      </c>
      <c r="O6" s="40" t="str">
        <f>'[1]COMPONENTE 1'!$E$9</f>
        <v>ANÁLISIS INTERNO DE NECESIDADES</v>
      </c>
      <c r="P6" s="40" t="str">
        <f>TRIM('[1]COMPONENTE 1'!$U$2)</f>
        <v>C O M P O N E N T E 1</v>
      </c>
      <c r="Q6" s="41" t="str">
        <f>'[1]COMPONENTE 1'!$Q$10</f>
        <v>A</v>
      </c>
      <c r="R6" s="41" t="str">
        <f>'[1]COMPONENTE 1'!$C$14&amp;"    "&amp;'[1]COMPONENTE 1'!$C$15</f>
        <v xml:space="preserve">    </v>
      </c>
      <c r="S6" s="41" t="str">
        <f>'[1]COMPONENTE 1'!$I$18</f>
        <v>12 INFORMES</v>
      </c>
      <c r="T6" s="42">
        <f>'[1]COMPONENTE 1'!$D$23</f>
        <v>4</v>
      </c>
      <c r="U6" s="43"/>
      <c r="V6" s="43">
        <f>'[1]COMPONENTE 1'!$D$21</f>
        <v>4</v>
      </c>
      <c r="W6" s="43">
        <f>'[1]COMPONENTE 1'!$D$22</f>
        <v>0</v>
      </c>
      <c r="X6" s="44">
        <f>'[1]COMPONENTE 1'!$M$10</f>
        <v>0</v>
      </c>
      <c r="Y6" s="29"/>
    </row>
    <row r="7" spans="1:25" ht="56.25" customHeight="1" x14ac:dyDescent="0.2">
      <c r="A7" s="30">
        <v>152</v>
      </c>
      <c r="B7" s="31" t="s">
        <v>87</v>
      </c>
      <c r="C7" s="32">
        <v>1125110100</v>
      </c>
      <c r="D7" s="32" t="s">
        <v>88</v>
      </c>
      <c r="E7" s="32" t="s">
        <v>127</v>
      </c>
      <c r="F7" s="32" t="s">
        <v>89</v>
      </c>
      <c r="G7" s="33">
        <v>4825339.99</v>
      </c>
      <c r="H7" s="33">
        <v>6555018.7699999996</v>
      </c>
      <c r="I7" s="33"/>
      <c r="J7" s="33">
        <v>1950</v>
      </c>
      <c r="K7" s="34">
        <v>2409609.2400000002</v>
      </c>
      <c r="L7" s="40" t="s">
        <v>128</v>
      </c>
      <c r="M7" s="40" t="str">
        <f>'[1]ACT 1.1'!$E$6</f>
        <v>Actividad</v>
      </c>
      <c r="N7" s="40" t="str">
        <f>'[1]ACT 1.1'!$E$8</f>
        <v>REUNIONES INFORMATIVAS SOBRE EL PROCESO DE ADQUISICION</v>
      </c>
      <c r="O7" s="40" t="str">
        <f>'[1]ACT 1.1'!$E$9</f>
        <v>SESIONES</v>
      </c>
      <c r="P7" s="40" t="str">
        <f>TRIM('[1]ACT 1.1'!$U$2)</f>
        <v>A C T I V I D A D - 1 . 1</v>
      </c>
      <c r="Q7" s="41" t="str">
        <f>'[1]ACT 1.1'!$Q$10</f>
        <v>A</v>
      </c>
      <c r="R7" s="41" t="str">
        <f>'[1]ACT 1.1'!$C$14&amp;"    "&amp;'[1]ACT 1.1'!$C$15</f>
        <v xml:space="preserve">    </v>
      </c>
      <c r="S7" s="41" t="str">
        <f>'[1]ACT 1.1'!$I$18</f>
        <v>1 NUMERO DE SESIONES</v>
      </c>
      <c r="T7" s="42">
        <f>'[1]ACT 1.1'!$D$23</f>
        <v>2</v>
      </c>
      <c r="U7" s="43"/>
      <c r="V7" s="43">
        <f>'[1]ACT 1.1'!$D$21</f>
        <v>2</v>
      </c>
      <c r="W7" s="43">
        <f>'[1]ACT 1.1'!$D$22</f>
        <v>0</v>
      </c>
      <c r="X7" s="44">
        <f>'[1]ACT 1.1'!$M$10</f>
        <v>0</v>
      </c>
      <c r="Y7" s="29"/>
    </row>
    <row r="8" spans="1:25" ht="56.25" customHeight="1" x14ac:dyDescent="0.2">
      <c r="A8" s="30">
        <v>183</v>
      </c>
      <c r="B8" s="31" t="s">
        <v>94</v>
      </c>
      <c r="C8" s="32">
        <v>1125110100</v>
      </c>
      <c r="D8" s="32" t="s">
        <v>95</v>
      </c>
      <c r="E8" s="32" t="s">
        <v>127</v>
      </c>
      <c r="F8" s="32" t="s">
        <v>89</v>
      </c>
      <c r="G8" s="33">
        <v>195956.57</v>
      </c>
      <c r="H8" s="33">
        <v>208640.91</v>
      </c>
      <c r="I8" s="33"/>
      <c r="J8" s="33"/>
      <c r="K8" s="34">
        <v>65917.94</v>
      </c>
      <c r="L8" s="31" t="s">
        <v>128</v>
      </c>
      <c r="M8" s="32" t="str">
        <f>[2]FIN!$E$6</f>
        <v>Fin</v>
      </c>
      <c r="N8" s="32" t="str">
        <f>[2]FIN!$E$8</f>
        <v>DAR A CONOCER EL TRABAJO EN GENERAL DE LA INSTITUCION</v>
      </c>
      <c r="O8" s="40" t="str">
        <f>[2]FIN!$E$9</f>
        <v>PUBLICACIÓN DE CONTENIDO</v>
      </c>
      <c r="P8" s="40" t="str">
        <f>TRIM([2]FIN!$U$2)</f>
        <v>F I N</v>
      </c>
      <c r="Q8" s="41" t="str">
        <f>[2]FIN!$Q$10</f>
        <v>A</v>
      </c>
      <c r="R8" s="32"/>
      <c r="S8" s="41" t="str">
        <f>[2]FIN!$I$18</f>
        <v>20 NÚMERO DE PUBLICACIONES REALIZADAS</v>
      </c>
      <c r="T8" s="42">
        <f>[2]FIN!$D$23</f>
        <v>198</v>
      </c>
      <c r="U8" s="43"/>
      <c r="V8" s="43">
        <f>[2]FIN!$D$21</f>
        <v>198</v>
      </c>
      <c r="W8" s="43">
        <f>[2]FIN!$D$22</f>
        <v>0</v>
      </c>
      <c r="X8" s="44">
        <f>[2]FIN!$M$10</f>
        <v>0</v>
      </c>
    </row>
    <row r="9" spans="1:25" ht="56.25" customHeight="1" x14ac:dyDescent="0.2">
      <c r="A9" s="30">
        <v>183</v>
      </c>
      <c r="B9" s="31" t="s">
        <v>94</v>
      </c>
      <c r="C9" s="32">
        <v>1125110100</v>
      </c>
      <c r="D9" s="32" t="s">
        <v>95</v>
      </c>
      <c r="E9" s="32" t="s">
        <v>127</v>
      </c>
      <c r="F9" s="32" t="s">
        <v>89</v>
      </c>
      <c r="G9" s="33">
        <v>195956.57</v>
      </c>
      <c r="H9" s="33">
        <v>208640.91</v>
      </c>
      <c r="I9" s="33"/>
      <c r="J9" s="33"/>
      <c r="K9" s="34">
        <v>65917.94</v>
      </c>
      <c r="L9" s="31" t="s">
        <v>128</v>
      </c>
      <c r="M9" s="32" t="str">
        <f>'[2]COMPONENTE 1'!$E$6</f>
        <v>Componente</v>
      </c>
      <c r="N9" s="32" t="str">
        <f>'[2]COMPONENTE 1'!$E$8</f>
        <v>GENERAR CONTENIDO SOBRE LOS PROGRAMAS DE LAS DIFERENTES COORDINACIONES</v>
      </c>
      <c r="O9" s="40" t="str">
        <f>'[2]COMPONENTE 1'!$E$9</f>
        <v>CAMPAÑA DE SERVICIOS DE LAS COORDINACIONES</v>
      </c>
      <c r="P9" s="40" t="str">
        <f>TRIM('[2]COMPONENTE 1'!$U$2)</f>
        <v>C O M P O N E N T E 1</v>
      </c>
      <c r="Q9" s="41" t="str">
        <f>'[2]COMPONENTE 1'!$Q$10</f>
        <v>A</v>
      </c>
      <c r="R9" s="32"/>
      <c r="S9" s="41" t="str">
        <f>'[2]COMPONENTE 1'!$I$18</f>
        <v>5 NÚMERO DE CAMPAÑAS</v>
      </c>
      <c r="T9" s="42">
        <f>'[2]COMPONENTE 1'!$D$23</f>
        <v>66</v>
      </c>
      <c r="U9" s="43"/>
      <c r="V9" s="43">
        <f>'[2]COMPONENTE 1'!$D$21</f>
        <v>66</v>
      </c>
      <c r="W9" s="43">
        <f>'[2]COMPONENTE 1'!$D$22</f>
        <v>0</v>
      </c>
      <c r="X9" s="44">
        <f>'[2]COMPONENTE 1'!$M$10</f>
        <v>0</v>
      </c>
    </row>
    <row r="10" spans="1:25" ht="56.25" customHeight="1" x14ac:dyDescent="0.2">
      <c r="A10" s="30">
        <v>183</v>
      </c>
      <c r="B10" s="31" t="s">
        <v>94</v>
      </c>
      <c r="C10" s="32">
        <v>1125110100</v>
      </c>
      <c r="D10" s="32" t="s">
        <v>95</v>
      </c>
      <c r="E10" s="32" t="s">
        <v>127</v>
      </c>
      <c r="F10" s="32" t="s">
        <v>89</v>
      </c>
      <c r="G10" s="33">
        <v>195956.57</v>
      </c>
      <c r="H10" s="33">
        <v>208640.91</v>
      </c>
      <c r="I10" s="33"/>
      <c r="J10" s="33"/>
      <c r="K10" s="34">
        <v>65917.94</v>
      </c>
      <c r="L10" s="31" t="s">
        <v>128</v>
      </c>
      <c r="M10" s="32" t="str">
        <f>'[2]ACT 1.1'!$E$6</f>
        <v>Actividad</v>
      </c>
      <c r="N10" s="32" t="str">
        <f>'[2]ACT 1.1'!$E$8</f>
        <v>DIFUNDIR INFORMACION SOBRE TRAMITES Y SERVICIOS</v>
      </c>
      <c r="O10" s="40" t="str">
        <f>'[2]ACT 1.1'!$E$9</f>
        <v>FLAYERS DE INFORMACION</v>
      </c>
      <c r="P10" s="40" t="str">
        <f>TRIM('[2]ACT 1.1'!$U$2)</f>
        <v>A C T I V I D A D - 1 . 1</v>
      </c>
      <c r="Q10" s="41" t="str">
        <f>'[2]ACT 1.1'!$Q$10</f>
        <v>A</v>
      </c>
      <c r="R10" s="32"/>
      <c r="S10" s="41" t="str">
        <f>'[2]ACT 1.1'!$I$18</f>
        <v>24 NÚMERO DE FLAYERS</v>
      </c>
      <c r="T10" s="42">
        <f>'[2]ACT 1.1'!$D$23</f>
        <v>87</v>
      </c>
      <c r="U10" s="43"/>
      <c r="V10" s="43">
        <f>'[2]ACT 1.1'!$D$21</f>
        <v>87</v>
      </c>
      <c r="W10" s="43">
        <f>'[2]ACT 1.1'!$D$22</f>
        <v>0</v>
      </c>
      <c r="X10" s="44">
        <f>'[2]ACT 1.1'!$M$10</f>
        <v>0</v>
      </c>
    </row>
    <row r="11" spans="1:25" ht="56.25" customHeight="1" x14ac:dyDescent="0.2">
      <c r="A11" s="30">
        <v>183</v>
      </c>
      <c r="B11" s="31" t="s">
        <v>94</v>
      </c>
      <c r="C11" s="32">
        <v>1125110100</v>
      </c>
      <c r="D11" s="32" t="s">
        <v>95</v>
      </c>
      <c r="E11" s="32" t="s">
        <v>127</v>
      </c>
      <c r="F11" s="32" t="s">
        <v>89</v>
      </c>
      <c r="G11" s="33">
        <v>195956.57</v>
      </c>
      <c r="H11" s="33">
        <v>208640.91</v>
      </c>
      <c r="I11" s="33"/>
      <c r="J11" s="33"/>
      <c r="K11" s="34">
        <v>65917.94</v>
      </c>
      <c r="L11" s="31" t="s">
        <v>128</v>
      </c>
      <c r="M11" s="32" t="str">
        <f>'[2]ACT 1.2'!$E$6</f>
        <v>Actividad</v>
      </c>
      <c r="N11" s="32" t="str">
        <f>'[2]ACT 1.2'!$E$8</f>
        <v>GENERAR DISTINTIVOS DE LAS DIFERENTES OFICINAS DEL SMDIF</v>
      </c>
      <c r="O11" s="40" t="str">
        <f>'[2]ACT 1.2'!$E$9</f>
        <v>BANERS Y LONAS</v>
      </c>
      <c r="P11" s="40" t="str">
        <f>TRIM('[2]ACT 1.2'!$U$2)</f>
        <v>A C T I V I D A D - 1 . 2</v>
      </c>
      <c r="Q11" s="41" t="str">
        <f>'[2]ACT 1.2'!$Q$10</f>
        <v>A</v>
      </c>
      <c r="R11" s="32"/>
      <c r="S11" s="41" t="str">
        <f>'[2]ACT 1.2'!$I$18</f>
        <v>10 NÚMERO DE BANER</v>
      </c>
      <c r="T11" s="42">
        <f>'[2]ACT 1.2'!$D$23</f>
        <v>58</v>
      </c>
      <c r="U11" s="43"/>
      <c r="V11" s="43">
        <f>'[2]ACT 1.2'!$D$21</f>
        <v>58</v>
      </c>
      <c r="W11" s="43">
        <f>'[2]ACT 1.2'!$D$22</f>
        <v>0</v>
      </c>
      <c r="X11" s="44">
        <f>'[2]ACT 1.2'!$M$10</f>
        <v>0</v>
      </c>
    </row>
    <row r="12" spans="1:25" ht="60" customHeight="1" x14ac:dyDescent="0.2">
      <c r="A12" s="30">
        <v>183</v>
      </c>
      <c r="B12" s="31" t="s">
        <v>94</v>
      </c>
      <c r="C12" s="32">
        <v>1125110100</v>
      </c>
      <c r="D12" s="32" t="s">
        <v>95</v>
      </c>
      <c r="E12" s="32" t="s">
        <v>127</v>
      </c>
      <c r="F12" s="32" t="s">
        <v>89</v>
      </c>
      <c r="G12" s="33">
        <v>195956.57</v>
      </c>
      <c r="H12" s="33">
        <v>208640.91</v>
      </c>
      <c r="I12" s="33"/>
      <c r="J12" s="33"/>
      <c r="K12" s="34">
        <v>65917.94</v>
      </c>
      <c r="L12" s="40" t="s">
        <v>128</v>
      </c>
      <c r="M12" s="40" t="str">
        <f>'[2]ACT 1.3'!$E$6</f>
        <v>Actividad</v>
      </c>
      <c r="N12" s="40" t="str">
        <f>'[2]ACT 1.3'!$E$8</f>
        <v>GENERAR RECONOCIMIENTOS PARA LOS USUARIOS GRADUADOS DE LOS CURSOS QUE SE IMPARTEN EN EL SMDIF</v>
      </c>
      <c r="O12" s="40" t="str">
        <f>'[2]ACT 1.3'!$E$9</f>
        <v>RECONOCIMIENTOS</v>
      </c>
      <c r="P12" s="40" t="str">
        <f>TRIM('[2]ACT 1.3'!$U$2)</f>
        <v>A C T I V I D A D - 1 . 3</v>
      </c>
      <c r="Q12" s="41" t="str">
        <f>'[2]ACT 1.3'!$Q$10</f>
        <v>A</v>
      </c>
      <c r="R12" s="32"/>
      <c r="S12" s="41" t="str">
        <f>'[2]ACT 1.3'!$I$18</f>
        <v>30 NÚMERO DE BANER</v>
      </c>
      <c r="T12" s="42">
        <f>'[2]ACT 1.3'!$D$23</f>
        <v>170</v>
      </c>
      <c r="U12" s="43"/>
      <c r="V12" s="43">
        <f>'[2]ACT 1.3'!$D$21</f>
        <v>170</v>
      </c>
      <c r="W12" s="43">
        <f>'[2]ACT 1.3'!$D$22</f>
        <v>0</v>
      </c>
      <c r="X12" s="44">
        <f>'[2]ACT 1.3'!$M$10</f>
        <v>0</v>
      </c>
    </row>
    <row r="13" spans="1:25" ht="76.5" x14ac:dyDescent="0.2">
      <c r="A13" s="30">
        <v>268</v>
      </c>
      <c r="B13" s="31" t="s">
        <v>97</v>
      </c>
      <c r="C13" s="32">
        <v>1125110100</v>
      </c>
      <c r="D13" s="32" t="s">
        <v>98</v>
      </c>
      <c r="E13" s="32" t="s">
        <v>127</v>
      </c>
      <c r="F13" s="32" t="s">
        <v>89</v>
      </c>
      <c r="G13" s="33">
        <v>812741.89</v>
      </c>
      <c r="H13" s="33">
        <v>860254.95</v>
      </c>
      <c r="I13" s="33"/>
      <c r="J13" s="33"/>
      <c r="K13" s="34">
        <v>263106.84999999998</v>
      </c>
      <c r="L13" s="40" t="s">
        <v>128</v>
      </c>
      <c r="M13" s="32" t="s">
        <v>99</v>
      </c>
      <c r="N13" s="32" t="s">
        <v>100</v>
      </c>
      <c r="O13" s="40">
        <v>201</v>
      </c>
      <c r="P13" s="31" t="s">
        <v>90</v>
      </c>
      <c r="Q13" s="31" t="s">
        <v>91</v>
      </c>
      <c r="R13" s="32"/>
      <c r="S13" s="41" t="str">
        <f>[3]FIN!$I$18</f>
        <v>372 número de personas que asistieron</v>
      </c>
      <c r="T13" s="42">
        <f>[3]FIN!$D$23</f>
        <v>2220</v>
      </c>
      <c r="U13" s="43"/>
      <c r="V13" s="43">
        <f>[3]FIN!$D$21</f>
        <v>2220</v>
      </c>
      <c r="W13" s="43">
        <f>[3]FIN!$D$22</f>
        <v>0</v>
      </c>
      <c r="X13" s="44">
        <f>[3]FIN!$M$10</f>
        <v>0</v>
      </c>
      <c r="Y13" s="29"/>
    </row>
    <row r="14" spans="1:25" ht="89.25" x14ac:dyDescent="0.2">
      <c r="A14" s="30">
        <v>268</v>
      </c>
      <c r="B14" s="31" t="s">
        <v>97</v>
      </c>
      <c r="C14" s="32">
        <v>1125110100</v>
      </c>
      <c r="D14" s="32" t="s">
        <v>98</v>
      </c>
      <c r="E14" s="32" t="s">
        <v>127</v>
      </c>
      <c r="F14" s="32" t="s">
        <v>89</v>
      </c>
      <c r="G14" s="33">
        <v>812741.89</v>
      </c>
      <c r="H14" s="33">
        <v>860254.95</v>
      </c>
      <c r="I14" s="33"/>
      <c r="J14" s="33"/>
      <c r="K14" s="34">
        <v>263106.84999999998</v>
      </c>
      <c r="L14" s="40" t="s">
        <v>128</v>
      </c>
      <c r="M14" s="32" t="s">
        <v>101</v>
      </c>
      <c r="N14" s="32" t="s">
        <v>100</v>
      </c>
      <c r="O14" s="40">
        <v>201</v>
      </c>
      <c r="P14" s="31" t="s">
        <v>92</v>
      </c>
      <c r="Q14" s="31" t="s">
        <v>91</v>
      </c>
      <c r="R14" s="32"/>
      <c r="S14" s="41" t="str">
        <f>[3]PROPOSITO!$I$18</f>
        <v>372 número de personas que asistieron</v>
      </c>
      <c r="T14" s="42">
        <f>[3]PROPOSITO!$D$23</f>
        <v>2222</v>
      </c>
      <c r="U14" s="43"/>
      <c r="V14" s="43">
        <f>[3]PROPOSITO!$D$21</f>
        <v>2222</v>
      </c>
      <c r="W14" s="44">
        <f>[3]PROPOSITO!$M$10</f>
        <v>0</v>
      </c>
      <c r="X14" s="44">
        <f>[3]PROPOSITO!$M$10</f>
        <v>0</v>
      </c>
      <c r="Y14" s="29"/>
    </row>
    <row r="15" spans="1:25" ht="25.5" x14ac:dyDescent="0.2">
      <c r="A15" s="30">
        <v>268</v>
      </c>
      <c r="B15" s="31" t="s">
        <v>97</v>
      </c>
      <c r="C15" s="32">
        <v>1125110100</v>
      </c>
      <c r="D15" s="32" t="s">
        <v>98</v>
      </c>
      <c r="E15" s="32" t="s">
        <v>127</v>
      </c>
      <c r="F15" s="32" t="s">
        <v>89</v>
      </c>
      <c r="G15" s="33">
        <v>812741.89</v>
      </c>
      <c r="H15" s="33">
        <v>860254.95</v>
      </c>
      <c r="I15" s="33"/>
      <c r="J15" s="33"/>
      <c r="K15" s="34">
        <v>263106.84999999998</v>
      </c>
      <c r="L15" s="40" t="s">
        <v>128</v>
      </c>
      <c r="M15" s="32" t="s">
        <v>102</v>
      </c>
      <c r="N15" s="32" t="s">
        <v>103</v>
      </c>
      <c r="O15" s="40">
        <v>201</v>
      </c>
      <c r="P15" s="31" t="s">
        <v>93</v>
      </c>
      <c r="Q15" s="31" t="s">
        <v>91</v>
      </c>
      <c r="R15" s="32"/>
      <c r="S15" s="41" t="str">
        <f>'[3]COMPONENTE 1'!$I$18</f>
        <v>372 número de personas que asistieron</v>
      </c>
      <c r="T15" s="42">
        <f>'[3]COMPONENTE 1'!$D$23</f>
        <v>2222</v>
      </c>
      <c r="U15" s="43"/>
      <c r="V15" s="43">
        <f>'[3]COMPONENTE 1'!$D$21</f>
        <v>2222</v>
      </c>
      <c r="W15" s="44">
        <f>'[3]COMPONENTE 1'!$M$10</f>
        <v>0</v>
      </c>
      <c r="X15" s="44">
        <f>'[3]COMPONENTE 1'!$M$10</f>
        <v>0</v>
      </c>
      <c r="Y15" s="29"/>
    </row>
    <row r="16" spans="1:25" ht="102" x14ac:dyDescent="0.2">
      <c r="A16" s="30">
        <v>268</v>
      </c>
      <c r="B16" s="31" t="s">
        <v>97</v>
      </c>
      <c r="C16" s="32">
        <v>1125110100</v>
      </c>
      <c r="D16" s="32" t="s">
        <v>98</v>
      </c>
      <c r="E16" s="32" t="s">
        <v>127</v>
      </c>
      <c r="F16" s="32" t="s">
        <v>89</v>
      </c>
      <c r="G16" s="33">
        <v>812741.89</v>
      </c>
      <c r="H16" s="33">
        <v>860254.95</v>
      </c>
      <c r="I16" s="33"/>
      <c r="J16" s="33"/>
      <c r="K16" s="34">
        <v>263106.84999999998</v>
      </c>
      <c r="L16" s="40" t="s">
        <v>128</v>
      </c>
      <c r="M16" s="32" t="s">
        <v>104</v>
      </c>
      <c r="N16" s="32" t="s">
        <v>105</v>
      </c>
      <c r="O16" s="40">
        <v>201</v>
      </c>
      <c r="P16" s="31" t="s">
        <v>96</v>
      </c>
      <c r="Q16" s="31" t="s">
        <v>91</v>
      </c>
      <c r="R16" s="32"/>
      <c r="S16" s="41" t="str">
        <f>'[3]ACT 1.1'!$I$18</f>
        <v>372 número de personas que asistieron</v>
      </c>
      <c r="T16" s="42">
        <f>'[3]ACT 1.1'!$D$23</f>
        <v>2220</v>
      </c>
      <c r="U16" s="43"/>
      <c r="V16" s="43">
        <f>'[3]ACT 1.1'!$D$21</f>
        <v>2220</v>
      </c>
      <c r="W16" s="44">
        <f>'[3]ACT 1.1'!$M$10</f>
        <v>0</v>
      </c>
      <c r="X16" s="44">
        <f>'[3]ACT 1.1'!$M$10</f>
        <v>0</v>
      </c>
      <c r="Y16" s="29"/>
    </row>
    <row r="17" spans="1:25" ht="67.5" x14ac:dyDescent="0.2">
      <c r="A17" s="30">
        <v>265</v>
      </c>
      <c r="B17" s="31" t="s">
        <v>106</v>
      </c>
      <c r="C17" s="32">
        <v>1125110100</v>
      </c>
      <c r="D17" s="32" t="s">
        <v>107</v>
      </c>
      <c r="E17" s="32" t="s">
        <v>127</v>
      </c>
      <c r="F17" s="32" t="s">
        <v>89</v>
      </c>
      <c r="G17" s="33">
        <v>1064337.44</v>
      </c>
      <c r="H17" s="33">
        <v>1248748.83</v>
      </c>
      <c r="I17" s="33"/>
      <c r="J17" s="33"/>
      <c r="K17" s="34">
        <v>424794.01</v>
      </c>
      <c r="L17" s="40" t="s">
        <v>128</v>
      </c>
      <c r="M17" s="40" t="str">
        <f>TRIM([4]FIN!$U$2)</f>
        <v>F I N</v>
      </c>
      <c r="N17" s="40" t="str">
        <f>[4]FIN!$E$8</f>
        <v>CONTRIBUIR A LA DISMINUCIÓN DE LA INSEGURIDAD ALIMENTARIA, NIÑAS, NIÑOS, ADOLESCENTES, PERSONAS CON PROBLEMAS EN EL DESARROLLO NEUROMOTOR O PERSONAS QUE SE ENCUENTRE EN SITUACIÓN DE CARENCIA ALIMENTARIA</v>
      </c>
      <c r="O17" s="40" t="str">
        <f>[4]FIN!$E$9</f>
        <v>ACCIONES ALIMENTARIAS PARA CONTRIBUIR A LA SANA NUTRICIÓN</v>
      </c>
      <c r="P17" s="40" t="str">
        <f>TRIM([4]FIN!$U$2)</f>
        <v>F I N</v>
      </c>
      <c r="Q17" s="41">
        <f>[4]FIN!$Q$10</f>
        <v>0</v>
      </c>
      <c r="R17" s="41" t="s">
        <v>129</v>
      </c>
      <c r="S17" s="41" t="str">
        <f>[4]FIN!$I$18</f>
        <v>4025 NUMERO DE BENEFICIARIOS ATENDIDOS EN EL PROGRAMA ALIMENTARIO</v>
      </c>
      <c r="T17" s="41">
        <v>4025</v>
      </c>
      <c r="U17" s="42">
        <v>16100</v>
      </c>
      <c r="V17" s="45">
        <v>16100</v>
      </c>
      <c r="W17" s="46">
        <v>4025</v>
      </c>
      <c r="X17" s="43">
        <v>0</v>
      </c>
      <c r="Y17" s="29"/>
    </row>
    <row r="18" spans="1:25" ht="67.5" x14ac:dyDescent="0.2">
      <c r="A18" s="30">
        <v>265</v>
      </c>
      <c r="B18" s="31" t="s">
        <v>106</v>
      </c>
      <c r="C18" s="32">
        <v>1125110100</v>
      </c>
      <c r="D18" s="32" t="s">
        <v>107</v>
      </c>
      <c r="E18" s="32" t="s">
        <v>127</v>
      </c>
      <c r="F18" s="32" t="s">
        <v>89</v>
      </c>
      <c r="G18" s="33">
        <v>1064337.44</v>
      </c>
      <c r="H18" s="33">
        <v>1248748.83</v>
      </c>
      <c r="I18" s="33"/>
      <c r="J18" s="33"/>
      <c r="K18" s="34">
        <v>424794.01</v>
      </c>
      <c r="L18" s="40" t="s">
        <v>128</v>
      </c>
      <c r="M18" s="40" t="str">
        <f>TRIM([4]PROPOSITO!$U$2)</f>
        <v>P R O P Ó S I T O</v>
      </c>
      <c r="N18" s="40" t="str">
        <f>[4]PROPOSITO!$E$8</f>
        <v>NIÑAS, NIÑOS, ADOLESCENTES, PERSONAS CON PROBLEMAS EN EL DESARROLLO NEUROMOTOR Y PERSONAS QUE SE ENCUENTRE EN SITUACIÓN DE CARENCIA ALIMENTARIA RECIBEN APOYOS ALIMENTARIOS PARA LA MEJORA DE SU NUTRICIÓN</v>
      </c>
      <c r="O18" s="40" t="str">
        <f>[4]PROPOSITO!$E$9</f>
        <v>BENEFICIARIOS ATENDIDOS</v>
      </c>
      <c r="P18" s="40" t="str">
        <f>TRIM([4]PROPOSITO!$U$2)</f>
        <v>P R O P Ó S I T O</v>
      </c>
      <c r="Q18" s="41">
        <f>[4]PROPOSITO!$Q$10</f>
        <v>0</v>
      </c>
      <c r="R18" s="41" t="s">
        <v>129</v>
      </c>
      <c r="S18" s="41" t="str">
        <f>[4]PROPOSITO!$I$18</f>
        <v>4025 Nº DE PERSONAS BENEFICIARIAS CON INSUMO ALIMENTARIO</v>
      </c>
      <c r="T18" s="41">
        <v>4025</v>
      </c>
      <c r="U18" s="42">
        <v>3860</v>
      </c>
      <c r="V18" s="45">
        <v>3860</v>
      </c>
      <c r="W18" s="46">
        <v>4025</v>
      </c>
      <c r="X18" s="43">
        <v>0</v>
      </c>
      <c r="Y18" s="29"/>
    </row>
    <row r="19" spans="1:25" ht="33.75" x14ac:dyDescent="0.2">
      <c r="A19" s="30">
        <v>265</v>
      </c>
      <c r="B19" s="31" t="s">
        <v>106</v>
      </c>
      <c r="C19" s="32">
        <v>1125110100</v>
      </c>
      <c r="D19" s="32" t="s">
        <v>107</v>
      </c>
      <c r="E19" s="32" t="s">
        <v>127</v>
      </c>
      <c r="F19" s="32" t="s">
        <v>89</v>
      </c>
      <c r="G19" s="33">
        <v>1064337.44</v>
      </c>
      <c r="H19" s="33">
        <v>1248748.83</v>
      </c>
      <c r="I19" s="33"/>
      <c r="J19" s="33"/>
      <c r="K19" s="34">
        <v>424794.01</v>
      </c>
      <c r="L19" s="40" t="s">
        <v>128</v>
      </c>
      <c r="M19" s="40" t="str">
        <f>TRIM('[4]COMPONENTE 1'!$U$2)</f>
        <v>C O M P O N E N T E 1</v>
      </c>
      <c r="N19" s="40" t="str">
        <f>'[4]COMPONENTE 1'!$E$8</f>
        <v>DESAYUNOS FRÍOS PARA PERSONAS VULNERABLES CON SOBREPESO Y DESNUTRICIÓN ENTREGADOS</v>
      </c>
      <c r="O19" s="40" t="str">
        <f>'[4]COMPONENTE 1'!$E$9</f>
        <v>DESAYUNOS FRIOS</v>
      </c>
      <c r="P19" s="40" t="str">
        <f>TRIM('[4]COMPONENTE 1'!$U$2)</f>
        <v>C O M P O N E N T E 1</v>
      </c>
      <c r="Q19" s="41">
        <f>'[4]COMPONENTE 1'!$Q$10</f>
        <v>0</v>
      </c>
      <c r="R19" s="41" t="s">
        <v>129</v>
      </c>
      <c r="S19" s="41" t="str">
        <f>'[4]COMPONENTE 1'!$I$18</f>
        <v>1394 RACIONES DE DESAYUNOS FRIOS ENTREGADOS</v>
      </c>
      <c r="T19" s="41">
        <v>1394</v>
      </c>
      <c r="U19" s="42">
        <v>4350</v>
      </c>
      <c r="V19" s="45">
        <v>4350</v>
      </c>
      <c r="W19" s="46">
        <v>1394</v>
      </c>
      <c r="X19" s="43">
        <v>0</v>
      </c>
      <c r="Y19" s="29"/>
    </row>
    <row r="20" spans="1:25" ht="25.5" x14ac:dyDescent="0.2">
      <c r="A20" s="30">
        <v>265</v>
      </c>
      <c r="B20" s="31" t="s">
        <v>106</v>
      </c>
      <c r="C20" s="32">
        <v>1125110100</v>
      </c>
      <c r="D20" s="32" t="s">
        <v>107</v>
      </c>
      <c r="E20" s="32" t="s">
        <v>127</v>
      </c>
      <c r="F20" s="32" t="s">
        <v>89</v>
      </c>
      <c r="G20" s="33">
        <v>1064337.44</v>
      </c>
      <c r="H20" s="33">
        <v>1248748.83</v>
      </c>
      <c r="I20" s="33"/>
      <c r="J20" s="33"/>
      <c r="K20" s="34">
        <v>424794.01</v>
      </c>
      <c r="L20" s="40" t="s">
        <v>128</v>
      </c>
      <c r="M20" s="40" t="str">
        <f>TRIM('[4]ACT 1.1'!$U$2)</f>
        <v>A C T I V I D A D - 1 . 1</v>
      </c>
      <c r="N20" s="40" t="str">
        <f>'[4]ACT 1.1'!$E$8</f>
        <v>CAPTURA DIGITAL DE BENEFICIARIOS EN PLATAFORMA ESTATAL</v>
      </c>
      <c r="O20" s="40" t="str">
        <f>'[4]ACT 1.1'!$E$9</f>
        <v>CAPTURAS DE PADRONES</v>
      </c>
      <c r="P20" s="40" t="str">
        <f>TRIM('[4]ACT 1.1'!$U$2)</f>
        <v>A C T I V I D A D - 1 . 1</v>
      </c>
      <c r="Q20" s="41">
        <f>'[4]ACT 1.1'!$Q$10</f>
        <v>0</v>
      </c>
      <c r="R20" s="41" t="s">
        <v>129</v>
      </c>
      <c r="S20" s="41" t="str">
        <f>'[4]ACT 1.1'!$I$18</f>
        <v>57 CAPTURA DE PADRONES BENEFICIARIOS</v>
      </c>
      <c r="T20" s="41">
        <v>57</v>
      </c>
      <c r="U20" s="42">
        <v>116</v>
      </c>
      <c r="V20" s="45">
        <v>116</v>
      </c>
      <c r="W20" s="46">
        <v>57</v>
      </c>
      <c r="X20" s="43">
        <v>0</v>
      </c>
      <c r="Y20" s="29"/>
    </row>
    <row r="21" spans="1:25" ht="19.5" customHeight="1" x14ac:dyDescent="0.2">
      <c r="A21" s="30">
        <v>265</v>
      </c>
      <c r="B21" s="31" t="s">
        <v>106</v>
      </c>
      <c r="C21" s="32">
        <v>1125110100</v>
      </c>
      <c r="D21" s="32" t="s">
        <v>107</v>
      </c>
      <c r="E21" s="32" t="s">
        <v>127</v>
      </c>
      <c r="F21" s="32" t="s">
        <v>89</v>
      </c>
      <c r="G21" s="33">
        <v>1064337.44</v>
      </c>
      <c r="H21" s="33">
        <v>1248748.83</v>
      </c>
      <c r="I21" s="33"/>
      <c r="J21" s="33"/>
      <c r="K21" s="34">
        <v>424794.01</v>
      </c>
      <c r="L21" s="40" t="s">
        <v>128</v>
      </c>
      <c r="M21" s="40" t="str">
        <f>TRIM('[4]ACT 1.2'!$U$2)</f>
        <v>A C T I V I D A D - 1 . 2</v>
      </c>
      <c r="N21" s="40" t="str">
        <f>'[4]ACT 1.2'!$E$8</f>
        <v>ELABORACIÓN RECIBOS</v>
      </c>
      <c r="O21" s="40" t="str">
        <f>'[4]ACT 1.2'!$E$9</f>
        <v>RECIBOS REALIZADOS</v>
      </c>
      <c r="P21" s="40" t="str">
        <f>TRIM('[4]ACT 1.2'!$U$2)</f>
        <v>A C T I V I D A D - 1 . 2</v>
      </c>
      <c r="Q21" s="41">
        <f>'[4]ACT 1.2'!$Q$10</f>
        <v>0</v>
      </c>
      <c r="R21" s="41" t="s">
        <v>129</v>
      </c>
      <c r="S21" s="41" t="str">
        <f>'[4]ACT 1.2'!$I$18</f>
        <v>310 NUMERO DE RECIBOS REALIZADOS PARA ENTREGA DE INSUMO</v>
      </c>
      <c r="T21" s="41">
        <v>310</v>
      </c>
      <c r="U21" s="42">
        <v>296</v>
      </c>
      <c r="V21" s="45">
        <v>296</v>
      </c>
      <c r="W21" s="46">
        <v>310</v>
      </c>
      <c r="X21" s="43">
        <v>0</v>
      </c>
      <c r="Y21" s="29"/>
    </row>
    <row r="22" spans="1:25" ht="25.5" x14ac:dyDescent="0.2">
      <c r="A22" s="30"/>
      <c r="B22" s="31"/>
      <c r="C22" s="32"/>
      <c r="D22" s="32"/>
      <c r="E22" s="32" t="s">
        <v>127</v>
      </c>
      <c r="F22" s="32"/>
      <c r="G22" s="33"/>
      <c r="H22" s="33"/>
      <c r="I22" s="33"/>
      <c r="J22" s="33"/>
      <c r="K22" s="34"/>
      <c r="L22" s="40" t="s">
        <v>128</v>
      </c>
      <c r="M22" s="40" t="str">
        <f>TRIM('[4]ACT 1.3'!$U$2)</f>
        <v>A C T I V I D A D - 1 . 3</v>
      </c>
      <c r="N22" s="40" t="str">
        <f>'[4]ACT 1.3'!$E$8</f>
        <v>DISTRIBUCIÓN A LOS BENEFICIARIOS DEL PROGRAMA</v>
      </c>
      <c r="O22" s="40" t="str">
        <f>'[4]ACT 1.3'!$E$9</f>
        <v>ENTREGA DE DESAYUNOS FRIOS</v>
      </c>
      <c r="P22" s="40" t="str">
        <f>TRIM('[4]ACT 1.3'!$U$2)</f>
        <v>A C T I V I D A D - 1 . 3</v>
      </c>
      <c r="Q22" s="41">
        <f>'[4]ACT 1.3'!$Q$10</f>
        <v>0</v>
      </c>
      <c r="R22" s="41" t="s">
        <v>129</v>
      </c>
      <c r="S22" s="41" t="str">
        <f>'[4]ACT 1.3'!$I$18</f>
        <v>310 ENTREGA DE DESAYUNOS FRIOS</v>
      </c>
      <c r="T22" s="41">
        <v>310</v>
      </c>
      <c r="U22" s="42">
        <v>310</v>
      </c>
      <c r="V22" s="45">
        <v>310</v>
      </c>
      <c r="W22" s="46">
        <v>310</v>
      </c>
      <c r="X22" s="43">
        <v>0</v>
      </c>
      <c r="Y22" s="29"/>
    </row>
    <row r="23" spans="1:25" ht="45" x14ac:dyDescent="0.2">
      <c r="A23" s="30"/>
      <c r="B23" s="31"/>
      <c r="C23" s="32"/>
      <c r="D23" s="32"/>
      <c r="E23" s="32" t="s">
        <v>127</v>
      </c>
      <c r="F23" s="32"/>
      <c r="G23" s="33"/>
      <c r="H23" s="33"/>
      <c r="I23" s="33"/>
      <c r="J23" s="33"/>
      <c r="K23" s="34"/>
      <c r="L23" s="40" t="s">
        <v>128</v>
      </c>
      <c r="M23" s="40" t="str">
        <f>TRIM('[4]COMPONENTE 2'!$U$2)</f>
        <v>C O M P O N E N T E - 2</v>
      </c>
      <c r="N23" s="40" t="str">
        <f>'[4]COMPONENTE 2'!$E$8</f>
        <v>DESAYUNOS CALIENTES PARA PERSONAS VULNERABLES CON SOBREPESO Y DESNUTRICIÓN ENTREGADOS</v>
      </c>
      <c r="O23" s="40" t="str">
        <f>'[4]COMPONENTE 2'!$E$9</f>
        <v>INSUMO DE DESAYUNOS CALIENTES ENTREGADOS</v>
      </c>
      <c r="P23" s="40" t="str">
        <f>TRIM('[4]COMPONENTE 2'!$U$2)</f>
        <v>C O M P O N E N T E - 2</v>
      </c>
      <c r="Q23" s="41">
        <f>'[4]COMPONENTE 2'!$Q$10</f>
        <v>0</v>
      </c>
      <c r="R23" s="41" t="s">
        <v>129</v>
      </c>
      <c r="S23" s="41" t="str">
        <f>'[4]COMPONENTE 2'!$I$18</f>
        <v>2633 NUMERO DE BENEFICIARIOS ATENDIDOS EN EL PROGRAMA ALIMENTARIO</v>
      </c>
      <c r="T23" s="41">
        <v>2633</v>
      </c>
      <c r="U23" s="42">
        <v>3312</v>
      </c>
      <c r="V23" s="45">
        <v>3312</v>
      </c>
      <c r="W23" s="46">
        <v>2633</v>
      </c>
      <c r="X23" s="43">
        <v>0</v>
      </c>
      <c r="Y23" s="29"/>
    </row>
    <row r="24" spans="1:25" ht="25.5" x14ac:dyDescent="0.2">
      <c r="A24" s="30"/>
      <c r="B24" s="31"/>
      <c r="C24" s="32"/>
      <c r="D24" s="32"/>
      <c r="E24" s="32" t="s">
        <v>127</v>
      </c>
      <c r="F24" s="32"/>
      <c r="G24" s="33"/>
      <c r="H24" s="33"/>
      <c r="I24" s="33"/>
      <c r="J24" s="33"/>
      <c r="K24" s="34"/>
      <c r="L24" s="40" t="s">
        <v>128</v>
      </c>
      <c r="M24" s="40" t="str">
        <f>TRIM('[4]ACT 2.1'!$U$2)</f>
        <v>A C T I V I D A D - 2 . 1</v>
      </c>
      <c r="N24" s="40" t="str">
        <f>'[4]ACT 2.1'!$E$8</f>
        <v>CAPTURA DIGITAL DE BENEFICIARIOS EN PLATAFORMA ESTATAL</v>
      </c>
      <c r="O24" s="40" t="str">
        <f>'[4]ACT 2.1'!$E$9</f>
        <v>CAPTURA DE PADRON DE BENEFICIARIOS</v>
      </c>
      <c r="P24" s="40" t="str">
        <f>TRIM('[4]ACT 2.1'!$U$2)</f>
        <v>A C T I V I D A D - 2 . 1</v>
      </c>
      <c r="Q24" s="41">
        <f>'[4]ACT 2.1'!$Q$10</f>
        <v>0</v>
      </c>
      <c r="R24" s="41" t="s">
        <v>129</v>
      </c>
      <c r="S24" s="41" t="str">
        <f>'[4]ACT 2.1'!$I$18</f>
        <v>45 NUMERO DE ESPACIOS ESCOLARES ATENDIDOS</v>
      </c>
      <c r="T24" s="41">
        <v>45</v>
      </c>
      <c r="U24" s="42">
        <v>116</v>
      </c>
      <c r="V24" s="45">
        <v>116</v>
      </c>
      <c r="W24" s="46">
        <v>45</v>
      </c>
      <c r="X24" s="43">
        <v>0</v>
      </c>
      <c r="Y24" s="29"/>
    </row>
    <row r="25" spans="1:25" ht="33.75" x14ac:dyDescent="0.2">
      <c r="A25" s="30"/>
      <c r="B25" s="31"/>
      <c r="C25" s="32"/>
      <c r="D25" s="32"/>
      <c r="E25" s="32" t="s">
        <v>127</v>
      </c>
      <c r="F25" s="32"/>
      <c r="G25" s="33"/>
      <c r="H25" s="33"/>
      <c r="I25" s="33"/>
      <c r="J25" s="33"/>
      <c r="K25" s="34"/>
      <c r="L25" s="40" t="s">
        <v>128</v>
      </c>
      <c r="M25" s="40" t="str">
        <f>TRIM('[4]ACT 2.2'!$U$2)</f>
        <v>A C T I V I D A D - 2 . 2</v>
      </c>
      <c r="N25" s="40" t="str">
        <f>'[4]ACT 2.2'!$E$8</f>
        <v>ELABORACIÓN RECIBOS</v>
      </c>
      <c r="O25" s="40" t="str">
        <f>'[4]ACT 2.2'!$E$9</f>
        <v>Nª DE RECIBOS REALIZADOS</v>
      </c>
      <c r="P25" s="40" t="str">
        <f>TRIM('[4]ACT 2.2'!$U$2)</f>
        <v>A C T I V I D A D - 2 . 2</v>
      </c>
      <c r="Q25" s="41">
        <f>'[4]ACT 2.2'!$Q$10</f>
        <v>0</v>
      </c>
      <c r="R25" s="41" t="s">
        <v>129</v>
      </c>
      <c r="S25" s="41" t="str">
        <f>'[4]ACT 2.2'!$I$18</f>
        <v>200 NUMERO DE RECIBOS REALIADOS PARA ENTREGA DE INSUMO</v>
      </c>
      <c r="T25" s="41">
        <v>200</v>
      </c>
      <c r="U25" s="42">
        <v>296</v>
      </c>
      <c r="V25" s="45">
        <v>296</v>
      </c>
      <c r="W25" s="46">
        <v>200</v>
      </c>
      <c r="X25" s="43">
        <v>0</v>
      </c>
      <c r="Y25" s="29"/>
    </row>
    <row r="26" spans="1:25" s="28" customFormat="1" ht="54" customHeight="1" x14ac:dyDescent="0.2">
      <c r="A26" s="30">
        <v>265</v>
      </c>
      <c r="B26" s="31" t="s">
        <v>106</v>
      </c>
      <c r="C26" s="32">
        <v>1125110100</v>
      </c>
      <c r="D26" s="32" t="s">
        <v>107</v>
      </c>
      <c r="E26" s="32" t="s">
        <v>127</v>
      </c>
      <c r="F26" s="32" t="s">
        <v>89</v>
      </c>
      <c r="G26" s="33">
        <v>1064337.44</v>
      </c>
      <c r="H26" s="33">
        <v>1248748.83</v>
      </c>
      <c r="I26" s="33"/>
      <c r="J26" s="33"/>
      <c r="K26" s="34">
        <v>424794.01</v>
      </c>
      <c r="L26" s="40" t="s">
        <v>128</v>
      </c>
      <c r="M26" s="40" t="str">
        <f>TRIM('[4]ACT 2.3'!$U$2)</f>
        <v>A C T I V I D A D - 2 . 3</v>
      </c>
      <c r="N26" s="40" t="str">
        <f>'[4]ACT 2.3'!$E$8</f>
        <v>DISTRIBUCIÓN A LOS BENEFICIARIOS DEL PROGRAMA</v>
      </c>
      <c r="O26" s="40" t="str">
        <f>'[4]ACT 2.3'!$E$9</f>
        <v>DISTRIBUCION DE DESAYUNOS</v>
      </c>
      <c r="P26" s="40" t="str">
        <f>TRIM('[4]ACT 2.3'!$U$2)</f>
        <v>A C T I V I D A D - 2 . 3</v>
      </c>
      <c r="Q26" s="41">
        <f>'[4]ACT 2.3'!$Q$10</f>
        <v>0</v>
      </c>
      <c r="R26" s="41" t="s">
        <v>129</v>
      </c>
      <c r="S26" s="41" t="str">
        <f>'[4]ACT 2.3'!$I$18</f>
        <v>200 NUMERO DE ENTREGAS DE INSUMO</v>
      </c>
      <c r="T26" s="41">
        <v>200</v>
      </c>
      <c r="U26" s="42">
        <v>250</v>
      </c>
      <c r="V26" s="45">
        <v>250</v>
      </c>
      <c r="W26" s="46">
        <v>200</v>
      </c>
      <c r="X26" s="43">
        <v>0</v>
      </c>
      <c r="Y26" s="29"/>
    </row>
    <row r="27" spans="1:25" ht="25.5" x14ac:dyDescent="0.2">
      <c r="A27" s="30">
        <v>262</v>
      </c>
      <c r="B27" s="31" t="s">
        <v>108</v>
      </c>
      <c r="C27" s="32">
        <v>1125110100</v>
      </c>
      <c r="D27" s="32" t="s">
        <v>109</v>
      </c>
      <c r="E27" s="32" t="s">
        <v>127</v>
      </c>
      <c r="F27" s="32" t="s">
        <v>89</v>
      </c>
      <c r="G27" s="33">
        <v>273414.95</v>
      </c>
      <c r="H27" s="33">
        <v>253363.67</v>
      </c>
      <c r="I27" s="33"/>
      <c r="J27" s="33"/>
      <c r="K27" s="34"/>
      <c r="L27" s="40" t="s">
        <v>130</v>
      </c>
      <c r="M27" s="32"/>
      <c r="N27" s="32"/>
      <c r="O27" s="31"/>
      <c r="P27" s="31"/>
      <c r="Q27" s="32"/>
      <c r="R27" s="32"/>
      <c r="S27" s="32"/>
      <c r="T27" s="31"/>
      <c r="U27" s="31"/>
      <c r="V27" s="31"/>
      <c r="W27" s="47"/>
      <c r="X27" s="48"/>
    </row>
    <row r="28" spans="1:25" ht="25.5" x14ac:dyDescent="0.2">
      <c r="A28" s="30">
        <v>262</v>
      </c>
      <c r="B28" s="31" t="s">
        <v>108</v>
      </c>
      <c r="C28" s="32">
        <v>1125110100</v>
      </c>
      <c r="D28" s="32" t="s">
        <v>109</v>
      </c>
      <c r="E28" s="32" t="s">
        <v>127</v>
      </c>
      <c r="F28" s="32" t="s">
        <v>89</v>
      </c>
      <c r="G28" s="33">
        <v>273414.95</v>
      </c>
      <c r="H28" s="33">
        <v>253363.67</v>
      </c>
      <c r="I28" s="33"/>
      <c r="J28" s="33"/>
      <c r="K28" s="34"/>
      <c r="L28" s="40" t="s">
        <v>130</v>
      </c>
      <c r="M28" s="32"/>
      <c r="N28" s="32"/>
      <c r="O28" s="31"/>
      <c r="P28" s="31"/>
      <c r="Q28" s="32"/>
      <c r="R28" s="32"/>
      <c r="S28" s="32"/>
      <c r="T28" s="31"/>
      <c r="U28" s="31"/>
      <c r="V28" s="31"/>
      <c r="W28" s="47"/>
      <c r="X28" s="48"/>
    </row>
    <row r="29" spans="1:25" ht="25.5" x14ac:dyDescent="0.2">
      <c r="A29" s="30">
        <v>262</v>
      </c>
      <c r="B29" s="31" t="s">
        <v>108</v>
      </c>
      <c r="C29" s="32">
        <v>1125110100</v>
      </c>
      <c r="D29" s="32" t="s">
        <v>109</v>
      </c>
      <c r="E29" s="32" t="s">
        <v>127</v>
      </c>
      <c r="F29" s="32" t="s">
        <v>89</v>
      </c>
      <c r="G29" s="33">
        <v>273414.95</v>
      </c>
      <c r="H29" s="33">
        <v>253363.67</v>
      </c>
      <c r="I29" s="33"/>
      <c r="J29" s="33"/>
      <c r="K29" s="34"/>
      <c r="L29" s="40" t="s">
        <v>130</v>
      </c>
      <c r="M29" s="32"/>
      <c r="N29" s="32"/>
      <c r="O29" s="31"/>
      <c r="P29" s="31"/>
      <c r="Q29" s="32"/>
      <c r="R29" s="32"/>
      <c r="S29" s="32"/>
      <c r="T29" s="31"/>
      <c r="U29" s="31"/>
      <c r="V29" s="31"/>
      <c r="W29" s="47"/>
      <c r="X29" s="48"/>
    </row>
    <row r="30" spans="1:25" ht="25.5" x14ac:dyDescent="0.2">
      <c r="A30" s="30">
        <v>262</v>
      </c>
      <c r="B30" s="31" t="s">
        <v>108</v>
      </c>
      <c r="C30" s="32">
        <v>1125110100</v>
      </c>
      <c r="D30" s="32" t="s">
        <v>109</v>
      </c>
      <c r="E30" s="32" t="s">
        <v>127</v>
      </c>
      <c r="F30" s="32" t="s">
        <v>89</v>
      </c>
      <c r="G30" s="33">
        <v>273414.95</v>
      </c>
      <c r="H30" s="33">
        <v>253363.67</v>
      </c>
      <c r="I30" s="33"/>
      <c r="J30" s="33"/>
      <c r="K30" s="34"/>
      <c r="L30" s="40" t="s">
        <v>130</v>
      </c>
      <c r="M30" s="32"/>
      <c r="N30" s="32"/>
      <c r="O30" s="31"/>
      <c r="P30" s="31"/>
      <c r="Q30" s="32"/>
      <c r="R30" s="32"/>
      <c r="S30" s="32"/>
      <c r="T30" s="31"/>
      <c r="U30" s="31"/>
      <c r="V30" s="31"/>
      <c r="W30" s="47"/>
      <c r="X30" s="48"/>
    </row>
    <row r="31" spans="1:25" ht="25.5" x14ac:dyDescent="0.2">
      <c r="A31" s="30">
        <v>262</v>
      </c>
      <c r="B31" s="31" t="s">
        <v>108</v>
      </c>
      <c r="C31" s="32">
        <v>1125110100</v>
      </c>
      <c r="D31" s="32" t="s">
        <v>109</v>
      </c>
      <c r="E31" s="32" t="s">
        <v>127</v>
      </c>
      <c r="F31" s="32" t="s">
        <v>89</v>
      </c>
      <c r="G31" s="33">
        <v>273414.95</v>
      </c>
      <c r="H31" s="33">
        <v>253363.67</v>
      </c>
      <c r="I31" s="33"/>
      <c r="J31" s="33"/>
      <c r="K31" s="34"/>
      <c r="L31" s="40" t="s">
        <v>130</v>
      </c>
      <c r="M31" s="32"/>
      <c r="N31" s="32"/>
      <c r="O31" s="31"/>
      <c r="P31" s="31"/>
      <c r="Q31" s="32"/>
      <c r="R31" s="32"/>
      <c r="S31" s="32"/>
      <c r="T31" s="31"/>
      <c r="U31" s="31"/>
      <c r="V31" s="31"/>
      <c r="W31" s="47"/>
      <c r="X31" s="48"/>
    </row>
    <row r="32" spans="1:25" ht="33.75" x14ac:dyDescent="0.2">
      <c r="A32" s="30">
        <v>271</v>
      </c>
      <c r="B32" s="31" t="s">
        <v>110</v>
      </c>
      <c r="C32" s="32">
        <v>1125110100</v>
      </c>
      <c r="D32" s="32" t="s">
        <v>111</v>
      </c>
      <c r="E32" s="32" t="s">
        <v>127</v>
      </c>
      <c r="F32" s="32" t="s">
        <v>89</v>
      </c>
      <c r="G32" s="33">
        <v>536902.68999999994</v>
      </c>
      <c r="H32" s="33">
        <v>578614.94999999995</v>
      </c>
      <c r="I32" s="33"/>
      <c r="J32" s="33"/>
      <c r="K32" s="34">
        <v>126972.22</v>
      </c>
      <c r="L32" s="40" t="s">
        <v>128</v>
      </c>
      <c r="M32" s="40" t="str">
        <f>[5]FIN!$E$6</f>
        <v>Fin</v>
      </c>
      <c r="N32" s="40" t="str">
        <f>[5]FIN!$E$8</f>
        <v>CONCIENTIZAR Y ORIENTAR A LAS FAMILIAS EN MATERIA DE VIOLENCIA</v>
      </c>
      <c r="O32" s="40" t="str">
        <f>[5]FIN!$E$9</f>
        <v>DENUNCIAS</v>
      </c>
      <c r="P32" s="40" t="str">
        <f>TRIM([5]FIN!$U$2)</f>
        <v>F I N</v>
      </c>
      <c r="Q32" s="41">
        <f>[5]FIN!$Q$10</f>
        <v>0</v>
      </c>
      <c r="R32" s="41" t="str">
        <f>[5]FIN!$C$14&amp;"    "&amp;[5]FIN!$C$15</f>
        <v xml:space="preserve">    </v>
      </c>
      <c r="S32" s="41" t="str">
        <f>[5]FIN!$I$18</f>
        <v>50 NUMERO DE DENUNCIAS ATENDIDAS A ADULTOS MAYORES</v>
      </c>
      <c r="T32" s="42">
        <v>50</v>
      </c>
      <c r="U32" s="42"/>
      <c r="V32" s="43">
        <v>50</v>
      </c>
      <c r="W32" s="43">
        <f>[5]FIN!$D$22</f>
        <v>0</v>
      </c>
      <c r="X32" s="44">
        <f>[5]FIN!$M$10</f>
        <v>0</v>
      </c>
    </row>
    <row r="33" spans="1:24" ht="33.75" x14ac:dyDescent="0.2">
      <c r="A33" s="30">
        <v>271</v>
      </c>
      <c r="B33" s="31" t="s">
        <v>110</v>
      </c>
      <c r="C33" s="32">
        <v>1125110100</v>
      </c>
      <c r="D33" s="32" t="s">
        <v>111</v>
      </c>
      <c r="E33" s="32" t="s">
        <v>127</v>
      </c>
      <c r="F33" s="32" t="s">
        <v>89</v>
      </c>
      <c r="G33" s="33">
        <v>536902.68999999994</v>
      </c>
      <c r="H33" s="33">
        <v>578614.94999999995</v>
      </c>
      <c r="I33" s="33"/>
      <c r="J33" s="33"/>
      <c r="K33" s="34">
        <v>126972.22</v>
      </c>
      <c r="L33" s="40" t="s">
        <v>128</v>
      </c>
      <c r="M33" s="40" t="str">
        <f>[5]PROPOSITO!$E$6</f>
        <v>Proposito</v>
      </c>
      <c r="N33" s="40" t="str">
        <f>[5]PROPOSITO!$E$8</f>
        <v>GENERADORES Y RECEPTORES DE VIOLENCIA FAMILIAR DEL MUNICIPIO DE VALLE DE SANTIAGO, ATENDIDOS</v>
      </c>
      <c r="O33" s="40" t="str">
        <f>[5]PROPOSITO!$E$9</f>
        <v>ASESORIAS JURIDICAS</v>
      </c>
      <c r="P33" s="40" t="str">
        <f>TRIM([5]PROPOSITO!$U$2)</f>
        <v>P R O P Ó S I T O</v>
      </c>
      <c r="Q33" s="41">
        <f>[5]PROPOSITO!$Q$10</f>
        <v>0</v>
      </c>
      <c r="R33" s="41" t="str">
        <f>[5]PROPOSITO!$C$14&amp;"    "&amp;[5]PROPOSITO!$C$15</f>
        <v xml:space="preserve">    </v>
      </c>
      <c r="S33" s="41" t="str">
        <f>[5]PROPOSITO!$I$18</f>
        <v>1000 NUMERO DE BENEFICIADOS EN ASESORIA JURÍDICA</v>
      </c>
      <c r="T33" s="42">
        <v>1000</v>
      </c>
      <c r="U33" s="42"/>
      <c r="V33" s="43">
        <v>1000</v>
      </c>
      <c r="W33" s="43">
        <f>[5]PROPOSITO!$D$22</f>
        <v>0</v>
      </c>
      <c r="X33" s="44">
        <f>[5]PROPOSITO!$M$10</f>
        <v>0</v>
      </c>
    </row>
    <row r="34" spans="1:24" ht="33.75" x14ac:dyDescent="0.2">
      <c r="A34" s="30">
        <v>271</v>
      </c>
      <c r="B34" s="31" t="s">
        <v>110</v>
      </c>
      <c r="C34" s="32">
        <v>1125110100</v>
      </c>
      <c r="D34" s="32" t="s">
        <v>111</v>
      </c>
      <c r="E34" s="32" t="s">
        <v>127</v>
      </c>
      <c r="F34" s="32" t="s">
        <v>89</v>
      </c>
      <c r="G34" s="33">
        <v>536902.68999999994</v>
      </c>
      <c r="H34" s="33">
        <v>578614.94999999995</v>
      </c>
      <c r="I34" s="33"/>
      <c r="J34" s="33"/>
      <c r="K34" s="34">
        <v>126972.22</v>
      </c>
      <c r="L34" s="40" t="s">
        <v>128</v>
      </c>
      <c r="M34" s="40" t="str">
        <f>'[5]COMPONENTE 1'!$E$6</f>
        <v>Componente</v>
      </c>
      <c r="N34" s="40" t="str">
        <f>'[5]COMPONENTE 1'!$E$8</f>
        <v>ASESORIAS JURIDICAS A RECEPTORES Y GENERADORES DE VIOLENCIA</v>
      </c>
      <c r="O34" s="40" t="str">
        <f>'[5]COMPONENTE 1'!$E$9</f>
        <v>ASESORIAS JURIDICAS</v>
      </c>
      <c r="P34" s="40" t="str">
        <f>TRIM('[5]COMPONENTE 1'!$U$2)</f>
        <v>C O M P O N E N T E 1</v>
      </c>
      <c r="Q34" s="41">
        <f>'[5]COMPONENTE 1'!$Q$10</f>
        <v>0</v>
      </c>
      <c r="R34" s="41" t="str">
        <f>'[5]COMPONENTE 1'!$C$14&amp;"    "&amp;'[5]COMPONENTE 1'!$C$15</f>
        <v xml:space="preserve">    </v>
      </c>
      <c r="S34" s="41" t="str">
        <f>'[5]COMPONENTE 1'!$I$18</f>
        <v>1000 NUMERO DE BENEFICIADOS EN ASESORIA JURÍDICA</v>
      </c>
      <c r="T34" s="42">
        <v>1000</v>
      </c>
      <c r="U34" s="42"/>
      <c r="V34" s="43">
        <v>1000</v>
      </c>
      <c r="W34" s="43">
        <f>'[5]COMPONENTE 1'!$D$22</f>
        <v>0</v>
      </c>
      <c r="X34" s="44">
        <f>'[5]COMPONENTE 1'!$M$10</f>
        <v>0</v>
      </c>
    </row>
    <row r="35" spans="1:24" ht="33.75" x14ac:dyDescent="0.2">
      <c r="A35" s="30">
        <v>271</v>
      </c>
      <c r="B35" s="31" t="s">
        <v>110</v>
      </c>
      <c r="C35" s="32">
        <v>1125110100</v>
      </c>
      <c r="D35" s="32" t="s">
        <v>111</v>
      </c>
      <c r="E35" s="32" t="s">
        <v>127</v>
      </c>
      <c r="F35" s="32" t="s">
        <v>89</v>
      </c>
      <c r="G35" s="33">
        <v>536902.68999999994</v>
      </c>
      <c r="H35" s="33">
        <v>578614.94999999995</v>
      </c>
      <c r="I35" s="33"/>
      <c r="J35" s="33"/>
      <c r="K35" s="34">
        <v>126972.22</v>
      </c>
      <c r="L35" s="40" t="s">
        <v>128</v>
      </c>
      <c r="M35" s="40" t="str">
        <f>'[5]ACT 1.1'!$E$6</f>
        <v>Actividad</v>
      </c>
      <c r="N35" s="40" t="str">
        <f>'[5]ACT 1.1'!$E$8</f>
        <v>DENUNCIA DE VIOLENCIA FAMILIAR DE ADULTO MAYOR RECIBIDA</v>
      </c>
      <c r="O35" s="40" t="str">
        <f>'[5]ACT 1.1'!$E$9</f>
        <v>DENUNCIAS</v>
      </c>
      <c r="P35" s="40" t="str">
        <f>TRIM('[5]ACT 1.1'!$U$2)</f>
        <v>A C T I V I D A D - 1 . 1</v>
      </c>
      <c r="Q35" s="41">
        <f>'[5]ACT 1.1'!$Q$10</f>
        <v>0</v>
      </c>
      <c r="R35" s="41" t="str">
        <f>'[5]ACT 1.1'!$C$14&amp;"    "&amp;'[5]ACT 1.1'!$C$15</f>
        <v xml:space="preserve">    </v>
      </c>
      <c r="S35" s="41" t="str">
        <f>'[5]ACT 1.1'!$I$18</f>
        <v>50 NUMERO DE DENUNCIAS ATENDIDAS A ADULTOS MAYORES</v>
      </c>
      <c r="T35" s="42">
        <v>50</v>
      </c>
      <c r="U35" s="42"/>
      <c r="V35" s="43">
        <v>50</v>
      </c>
      <c r="W35" s="43">
        <f>'[5]ACT 1.1'!$D$22</f>
        <v>0</v>
      </c>
      <c r="X35" s="44">
        <f>'[5]ACT 1.1'!$M$10</f>
        <v>0</v>
      </c>
    </row>
    <row r="36" spans="1:24" ht="45" x14ac:dyDescent="0.2">
      <c r="A36" s="30">
        <v>271</v>
      </c>
      <c r="B36" s="31" t="s">
        <v>110</v>
      </c>
      <c r="C36" s="32">
        <v>1125110100</v>
      </c>
      <c r="D36" s="32" t="s">
        <v>111</v>
      </c>
      <c r="E36" s="32" t="s">
        <v>127</v>
      </c>
      <c r="F36" s="32" t="s">
        <v>89</v>
      </c>
      <c r="G36" s="33">
        <v>536902.68999999994</v>
      </c>
      <c r="H36" s="33">
        <v>578614.94999999995</v>
      </c>
      <c r="I36" s="33"/>
      <c r="J36" s="33"/>
      <c r="K36" s="34">
        <v>126972.22</v>
      </c>
      <c r="L36" s="40" t="s">
        <v>128</v>
      </c>
      <c r="M36" s="40" t="str">
        <f>'[5]ACT 1.2'!$E$6</f>
        <v>Actividad</v>
      </c>
      <c r="N36" s="40" t="str">
        <f>'[5]ACT 1.2'!$E$8</f>
        <v>JUICIOS (DIVORCIO, PENSION, CORRECCION DE ACTAS) REALIZADOS</v>
      </c>
      <c r="O36" s="40" t="str">
        <f>'[5]ACT 1.2'!$E$9</f>
        <v>JUICIOS REALIZADOS</v>
      </c>
      <c r="P36" s="40" t="str">
        <f>TRIM('[5]ACT 1.2'!$U$2)</f>
        <v>A C T I V I D A D - 1 . 2</v>
      </c>
      <c r="Q36" s="41">
        <f>'[5]ACT 1.2'!$Q$10</f>
        <v>0</v>
      </c>
      <c r="R36" s="41" t="str">
        <f>'[5]ACT 1.2'!$C$14&amp;"    "&amp;'[5]ACT 1.2'!$C$15</f>
        <v xml:space="preserve">    </v>
      </c>
      <c r="S36" s="41" t="str">
        <f>'[5]ACT 1.2'!$I$18</f>
        <v>50 NUMERO DE TRAMITES ( DIVORCIO, PENSION, CORRECCION DE ACTAS) REALIZADOS</v>
      </c>
      <c r="T36" s="42">
        <v>50</v>
      </c>
      <c r="U36" s="42"/>
      <c r="V36" s="43">
        <v>50</v>
      </c>
      <c r="W36" s="43">
        <f>'[5]ACT 1.2'!$D$22</f>
        <v>0</v>
      </c>
      <c r="X36" s="44">
        <f>'[5]ACT 1.2'!$M$10</f>
        <v>0</v>
      </c>
    </row>
    <row r="37" spans="1:24" ht="56.25" x14ac:dyDescent="0.2">
      <c r="A37" s="30">
        <v>271</v>
      </c>
      <c r="B37" s="31" t="s">
        <v>110</v>
      </c>
      <c r="C37" s="32">
        <v>1125110100</v>
      </c>
      <c r="D37" s="32" t="s">
        <v>111</v>
      </c>
      <c r="E37" s="32" t="s">
        <v>127</v>
      </c>
      <c r="F37" s="32" t="s">
        <v>89</v>
      </c>
      <c r="G37" s="33">
        <v>536902.68999999994</v>
      </c>
      <c r="H37" s="33">
        <v>578614.94999999995</v>
      </c>
      <c r="I37" s="33"/>
      <c r="J37" s="33"/>
      <c r="K37" s="34">
        <v>126972.22</v>
      </c>
      <c r="L37" s="40" t="s">
        <v>128</v>
      </c>
      <c r="M37" s="40" t="str">
        <f>'[5]COMPONENTE 2'!$E$6</f>
        <v>Componente</v>
      </c>
      <c r="N37" s="40" t="str">
        <f>'[5]COMPONENTE 2'!$E$8</f>
        <v>VISITAS DOMICILIARIAS EN ADULTO MAYOR</v>
      </c>
      <c r="O37" s="40" t="str">
        <f>'[5]COMPONENTE 2'!$E$9</f>
        <v>BENEFICIARIOS</v>
      </c>
      <c r="P37" s="40" t="str">
        <f>TRIM('[5]COMPONENTE 2'!$U$2)</f>
        <v>C O M P O N E N T E - 2</v>
      </c>
      <c r="Q37" s="41">
        <f>'[5]COMPONENTE 2'!$Q$10</f>
        <v>0</v>
      </c>
      <c r="R37" s="41" t="str">
        <f>'[5]COMPONENTE 2'!$C$14&amp;"    "&amp;'[5]COMPONENTE 2'!$C$15</f>
        <v xml:space="preserve">    </v>
      </c>
      <c r="S37" s="41" t="str">
        <f>'[5]COMPONENTE 2'!$I$18</f>
        <v>50 NUMERO DE INTERVENCIÓNES DOMICILIARIAS DE DENUNCIAS DE ADULTOS MAYORES</v>
      </c>
      <c r="T37" s="42">
        <v>50</v>
      </c>
      <c r="U37" s="42"/>
      <c r="V37" s="43">
        <v>50</v>
      </c>
      <c r="W37" s="43">
        <f>'[5]COMPONENTE 2'!$D$22</f>
        <v>0</v>
      </c>
      <c r="X37" s="44">
        <f>'[5]COMPONENTE 2'!$M$10</f>
        <v>0</v>
      </c>
    </row>
    <row r="38" spans="1:24" ht="33.75" x14ac:dyDescent="0.2">
      <c r="A38" s="30">
        <v>271</v>
      </c>
      <c r="B38" s="31" t="s">
        <v>110</v>
      </c>
      <c r="C38" s="32">
        <v>1125110100</v>
      </c>
      <c r="D38" s="32" t="s">
        <v>111</v>
      </c>
      <c r="E38" s="32" t="s">
        <v>127</v>
      </c>
      <c r="F38" s="32" t="s">
        <v>89</v>
      </c>
      <c r="G38" s="33">
        <v>536902.68999999994</v>
      </c>
      <c r="H38" s="33">
        <v>578614.94999999995</v>
      </c>
      <c r="I38" s="33"/>
      <c r="J38" s="33"/>
      <c r="K38" s="34">
        <v>126972.22</v>
      </c>
      <c r="L38" s="40" t="s">
        <v>128</v>
      </c>
      <c r="M38" s="40" t="str">
        <f>'[5]ACT 2.1'!$E$6</f>
        <v>Actividad</v>
      </c>
      <c r="N38" s="40" t="str">
        <f>'[5]ACT 2.1'!$E$8</f>
        <v>VISITA DOMICILIARIA POR PARTE DE JUZGADOS</v>
      </c>
      <c r="O38" s="40" t="str">
        <f>'[5]ACT 2.1'!$E$9</f>
        <v>BENEFICIARIOS</v>
      </c>
      <c r="P38" s="40" t="str">
        <f>TRIM('[5]ACT 2.1'!$U$2)</f>
        <v>A C T I V I D A D - 2 . 1</v>
      </c>
      <c r="Q38" s="41">
        <f>'[5]ACT 2.1'!$Q$10</f>
        <v>0</v>
      </c>
      <c r="R38" s="41" t="str">
        <f>'[5]ACT 2.1'!$C$14&amp;"    "&amp;'[5]ACT 2.1'!$C$15</f>
        <v xml:space="preserve">    </v>
      </c>
      <c r="S38" s="41" t="str">
        <f>'[5]ACT 2.1'!$I$18</f>
        <v>70 NUMERO DE BENEFICIARIOS ATENDIDOS POR VISITAS DE JUZGADOS</v>
      </c>
      <c r="T38" s="42">
        <v>70</v>
      </c>
      <c r="U38" s="42"/>
      <c r="V38" s="43">
        <v>70</v>
      </c>
      <c r="W38" s="43">
        <f>'[5]ACT 2.1'!$D$22</f>
        <v>0</v>
      </c>
      <c r="X38" s="44">
        <f>'[5]ACT 2.1'!$M$10</f>
        <v>0</v>
      </c>
    </row>
    <row r="39" spans="1:24" ht="33.75" x14ac:dyDescent="0.2">
      <c r="A39" s="30">
        <v>271</v>
      </c>
      <c r="B39" s="31" t="s">
        <v>110</v>
      </c>
      <c r="C39" s="32">
        <v>1125110100</v>
      </c>
      <c r="D39" s="32" t="s">
        <v>111</v>
      </c>
      <c r="E39" s="32" t="s">
        <v>127</v>
      </c>
      <c r="F39" s="32" t="s">
        <v>89</v>
      </c>
      <c r="G39" s="33">
        <v>536902.68999999994</v>
      </c>
      <c r="H39" s="33">
        <v>578614.94999999995</v>
      </c>
      <c r="I39" s="33"/>
      <c r="J39" s="33"/>
      <c r="K39" s="34">
        <v>126972.22</v>
      </c>
      <c r="L39" s="40" t="s">
        <v>128</v>
      </c>
      <c r="M39" s="40" t="str">
        <f>'[5]ACT 2.2'!$E$6</f>
        <v>Actividad</v>
      </c>
      <c r="N39" s="40" t="str">
        <f>'[5]ACT 2.2'!$E$8</f>
        <v>VISITA DOMICILIARIA POR PARTE DE JUZGADOS</v>
      </c>
      <c r="O39" s="40" t="str">
        <f>'[5]ACT 2.2'!$E$9</f>
        <v>BENEFICIARIOS</v>
      </c>
      <c r="P39" s="40" t="str">
        <f>TRIM('[5]ACT 2.2'!$U$2)</f>
        <v>A C T I V I D A D - 2 . 2</v>
      </c>
      <c r="Q39" s="41">
        <f>'[5]ACT 2.2'!$Q$10</f>
        <v>0</v>
      </c>
      <c r="R39" s="41" t="str">
        <f>'[5]ACT 2.2'!$C$14&amp;"    "&amp;'[5]ACT 2.2'!$C$15</f>
        <v xml:space="preserve">    </v>
      </c>
      <c r="S39" s="41" t="str">
        <f>'[5]ACT 2.2'!$I$18</f>
        <v>70 NUMERO DE BENEFICIARIOS ATENDIDOS POR VISITAS DE JUZGADOS</v>
      </c>
      <c r="T39" s="42">
        <v>70</v>
      </c>
      <c r="U39" s="42"/>
      <c r="V39" s="43">
        <v>70</v>
      </c>
      <c r="W39" s="43">
        <f>'[5]ACT 2.2'!$D$22</f>
        <v>0</v>
      </c>
      <c r="X39" s="44">
        <f>'[5]ACT 2.2'!$M$10</f>
        <v>0</v>
      </c>
    </row>
    <row r="40" spans="1:24" ht="33.75" x14ac:dyDescent="0.2">
      <c r="A40" s="30">
        <v>271</v>
      </c>
      <c r="B40" s="31" t="s">
        <v>110</v>
      </c>
      <c r="C40" s="32">
        <v>1125110100</v>
      </c>
      <c r="D40" s="32" t="s">
        <v>111</v>
      </c>
      <c r="E40" s="32" t="s">
        <v>127</v>
      </c>
      <c r="F40" s="32" t="s">
        <v>89</v>
      </c>
      <c r="G40" s="33">
        <v>536902.68999999994</v>
      </c>
      <c r="H40" s="33">
        <v>578614.94999999995</v>
      </c>
      <c r="I40" s="33"/>
      <c r="J40" s="33"/>
      <c r="K40" s="34">
        <v>126972.22</v>
      </c>
      <c r="L40" s="40" t="s">
        <v>128</v>
      </c>
      <c r="M40" s="40" t="str">
        <f>'[5]ACT 2.3'!$E$6</f>
        <v>Actividad</v>
      </c>
      <c r="N40" s="40" t="str">
        <f>'[5]ACT 2.3'!$E$8</f>
        <v>ESTUDIOS SOCIO ECONOMICOS</v>
      </c>
      <c r="O40" s="40" t="str">
        <f>'[5]ACT 2.3'!$E$9</f>
        <v>ESTUDIOS SOCIOECONOMICOS ELABORADOS</v>
      </c>
      <c r="P40" s="40" t="str">
        <f>TRIM('[5]ACT 2.3'!$U$2)</f>
        <v>A C T I V I D A D - 2 . 3</v>
      </c>
      <c r="Q40" s="41">
        <f>'[5]ACT 2.3'!$Q$10</f>
        <v>0</v>
      </c>
      <c r="R40" s="41" t="str">
        <f>'[5]ACT 2.3'!$C$14&amp;"    "&amp;'[5]ACT 2.3'!$C$15</f>
        <v xml:space="preserve">    </v>
      </c>
      <c r="S40" s="41" t="str">
        <f>'[5]ACT 2.3'!$I$18</f>
        <v>70 NUMERO DE BENEFICIARIOS ATENDIDOS POR PARTE DE JUZGADOS</v>
      </c>
      <c r="T40" s="42">
        <v>70</v>
      </c>
      <c r="U40" s="42"/>
      <c r="V40" s="43">
        <v>70</v>
      </c>
      <c r="W40" s="43">
        <f>'[5]ACT 2.3'!$D$22</f>
        <v>0</v>
      </c>
      <c r="X40" s="44">
        <f>'[5]ACT 2.3'!$M$10</f>
        <v>0</v>
      </c>
    </row>
    <row r="41" spans="1:24" ht="33.75" x14ac:dyDescent="0.2">
      <c r="A41" s="30">
        <v>271</v>
      </c>
      <c r="B41" s="31" t="s">
        <v>110</v>
      </c>
      <c r="C41" s="32">
        <v>1125110100</v>
      </c>
      <c r="D41" s="32" t="s">
        <v>111</v>
      </c>
      <c r="E41" s="32" t="s">
        <v>127</v>
      </c>
      <c r="F41" s="32" t="s">
        <v>89</v>
      </c>
      <c r="G41" s="33">
        <v>536902.68999999994</v>
      </c>
      <c r="H41" s="33">
        <v>578614.94999999995</v>
      </c>
      <c r="I41" s="33"/>
      <c r="J41" s="33"/>
      <c r="K41" s="34">
        <v>126972.22</v>
      </c>
      <c r="L41" s="40" t="s">
        <v>128</v>
      </c>
      <c r="M41" s="40" t="str">
        <f>'[5]ACT 2.4'!$E$6</f>
        <v>Actividad</v>
      </c>
      <c r="N41" s="40" t="str">
        <f>'[5]ACT 2.4'!$E$8</f>
        <v>CAMPAÑA DE REGULARIZACION DE ESTADO CIVIL DE LAS PERSONAS</v>
      </c>
      <c r="O41" s="40" t="str">
        <f>'[5]ACT 2.4'!$E$9</f>
        <v>CAMPAÑAS REALIZADAS</v>
      </c>
      <c r="P41" s="40" t="str">
        <f>TRIM('[5]ACT 2.4'!$U$2)</f>
        <v>A C T I V I D A D - 2 . 4</v>
      </c>
      <c r="Q41" s="41">
        <f>'[5]ACT 2.4'!$Q$10</f>
        <v>0</v>
      </c>
      <c r="R41" s="41" t="str">
        <f>'[5]ACT 2.4'!$C$14&amp;"    "&amp;'[5]ACT 2.4'!$C$15</f>
        <v xml:space="preserve">    </v>
      </c>
      <c r="S41" s="41" t="str">
        <f>'[5]ACT 2.4'!$I$18</f>
        <v>60 NUMERO DE BENEFICIARIOS ATENDIDOS DENTRO DE LA CAMPAÑA</v>
      </c>
      <c r="T41" s="42">
        <v>60</v>
      </c>
      <c r="U41" s="42"/>
      <c r="V41" s="43">
        <v>60</v>
      </c>
      <c r="W41" s="43">
        <f>'[5]ACT 2.4'!$D$22</f>
        <v>0</v>
      </c>
      <c r="X41" s="44">
        <f>'[5]ACT 2.4'!$M$10</f>
        <v>0</v>
      </c>
    </row>
    <row r="42" spans="1:24" ht="26.25" customHeight="1" x14ac:dyDescent="0.2">
      <c r="A42" s="30">
        <v>271</v>
      </c>
      <c r="B42" s="31" t="s">
        <v>110</v>
      </c>
      <c r="C42" s="32">
        <v>1125110100</v>
      </c>
      <c r="D42" s="32" t="s">
        <v>111</v>
      </c>
      <c r="E42" s="32" t="s">
        <v>127</v>
      </c>
      <c r="F42" s="32" t="s">
        <v>89</v>
      </c>
      <c r="G42" s="33">
        <v>536902.68999999994</v>
      </c>
      <c r="H42" s="33">
        <v>578614.94999999995</v>
      </c>
      <c r="I42" s="33"/>
      <c r="J42" s="33"/>
      <c r="K42" s="34">
        <v>126972.22</v>
      </c>
      <c r="L42" s="40" t="s">
        <v>128</v>
      </c>
      <c r="M42" s="40" t="str">
        <f>'[5]COMPONENTE 3'!$E$6</f>
        <v>Componente</v>
      </c>
      <c r="N42" s="40" t="str">
        <f>'[5]COMPONENTE 3'!$E$8</f>
        <v>ATENCIÓN PSICOLÓGICA A RECEPTORES Y GENERADORES DE VIOLENCIA FAMILIAR (IMPRESIÓN DIAGNOSTICA)</v>
      </c>
      <c r="O42" s="40" t="str">
        <f>'[5]COMPONENTE 3'!$E$9</f>
        <v>BENEFICIARIOS</v>
      </c>
      <c r="P42" s="40" t="str">
        <f>TRIM('[5]COMPONENTE 3'!$U$2)</f>
        <v>C O M P O N E N T E - 3</v>
      </c>
      <c r="Q42" s="41">
        <f>'[5]COMPONENTE 3'!$Q$10</f>
        <v>0</v>
      </c>
      <c r="R42" s="41" t="str">
        <f>'[5]COMPONENTE 3'!$C$14&amp;"    "&amp;'[5]COMPONENTE 3'!$C$15</f>
        <v xml:space="preserve">    </v>
      </c>
      <c r="S42" s="41" t="str">
        <f>'[5]COMPONENTE 3'!$I$18</f>
        <v>50 NUMERO DE BENEFICIARIOS ATENDIDOS DE DENUNCIAS DE ADULTOS MAYORES</v>
      </c>
      <c r="T42" s="42">
        <v>50</v>
      </c>
      <c r="U42" s="42"/>
      <c r="V42" s="43">
        <v>50</v>
      </c>
      <c r="W42" s="43">
        <f>'[5]COMPONENTE 3'!$D$22</f>
        <v>0</v>
      </c>
      <c r="X42" s="44">
        <f>'[5]COMPONENTE 3'!$M$10</f>
        <v>0</v>
      </c>
    </row>
    <row r="43" spans="1:24" ht="26.25" customHeight="1" x14ac:dyDescent="0.2">
      <c r="A43" s="30">
        <v>271</v>
      </c>
      <c r="B43" s="31" t="s">
        <v>110</v>
      </c>
      <c r="C43" s="32">
        <v>1125110100</v>
      </c>
      <c r="D43" s="32" t="s">
        <v>111</v>
      </c>
      <c r="E43" s="32" t="s">
        <v>127</v>
      </c>
      <c r="F43" s="32" t="s">
        <v>89</v>
      </c>
      <c r="G43" s="33">
        <v>536902.68999999994</v>
      </c>
      <c r="H43" s="33">
        <v>578614.94999999995</v>
      </c>
      <c r="I43" s="33"/>
      <c r="J43" s="33"/>
      <c r="K43" s="34">
        <v>126972.22</v>
      </c>
      <c r="L43" s="40" t="s">
        <v>128</v>
      </c>
      <c r="M43" s="40" t="str">
        <f>'[5]ACT 3.1'!$E$6</f>
        <v>Actividad</v>
      </c>
      <c r="N43" s="40" t="str">
        <f>'[5]ACT 3.1'!$E$8</f>
        <v>SEGUIMIENTO PSICOLÓGICO PARA EL RECEPTOR Y GENERADOR DE VIOLENCIA</v>
      </c>
      <c r="O43" s="40" t="str">
        <f>'[5]ACT 3.1'!$E$9</f>
        <v>SEGUIMIENTOS ELABORADOS</v>
      </c>
      <c r="P43" s="40" t="str">
        <f>TRIM('[5]ACT 3.1'!$U$2)</f>
        <v>A C T I V I D A D - 3 . 1</v>
      </c>
      <c r="Q43" s="41">
        <f>'[5]ACT 3.1'!$Q$10</f>
        <v>0</v>
      </c>
      <c r="R43" s="41" t="str">
        <f>'[5]ACT 3.1'!$C$14&amp;"    "&amp;'[5]ACT 3.1'!$C$15</f>
        <v xml:space="preserve">    </v>
      </c>
      <c r="S43" s="41" t="str">
        <f>'[5]ACT 3.1'!$I$18</f>
        <v>50 NUMERO DE SEGUIMIENTOS PSICOLÓGICOS REALIZADOS DE DENUNCIAS DE ADULTOS MAYORES</v>
      </c>
      <c r="T43" s="42">
        <v>50</v>
      </c>
      <c r="U43" s="42"/>
      <c r="V43" s="43">
        <v>50</v>
      </c>
      <c r="W43" s="43">
        <f>'[5]ACT 3.1'!$D$22</f>
        <v>0</v>
      </c>
      <c r="X43" s="44">
        <f>'[5]ACT 3.1'!$M$10</f>
        <v>0</v>
      </c>
    </row>
    <row r="44" spans="1:24" ht="26.25" customHeight="1" x14ac:dyDescent="0.2">
      <c r="A44" s="30">
        <v>271</v>
      </c>
      <c r="B44" s="31" t="s">
        <v>110</v>
      </c>
      <c r="C44" s="32">
        <v>1125110100</v>
      </c>
      <c r="D44" s="32" t="s">
        <v>111</v>
      </c>
      <c r="E44" s="32" t="s">
        <v>127</v>
      </c>
      <c r="F44" s="32" t="s">
        <v>89</v>
      </c>
      <c r="G44" s="33">
        <v>536902.68999999994</v>
      </c>
      <c r="H44" s="33">
        <v>578614.94999999995</v>
      </c>
      <c r="I44" s="33"/>
      <c r="J44" s="33"/>
      <c r="K44" s="34">
        <v>126972.22</v>
      </c>
      <c r="L44" s="40" t="s">
        <v>128</v>
      </c>
      <c r="M44" s="40" t="str">
        <f>'[5]ACT 3.2'!$E$6</f>
        <v>Actividad</v>
      </c>
      <c r="N44" s="40" t="str">
        <f>'[5]ACT 3.2'!$E$8</f>
        <v>PERITAJES PSICOLOGICOS POR JUZGADOS</v>
      </c>
      <c r="O44" s="40" t="str">
        <f>'[5]ACT 3.2'!$E$9</f>
        <v>PERITAJES PSICOLOGICOS</v>
      </c>
      <c r="P44" s="40" t="str">
        <f>TRIM('[5]ACT 3.2'!$U$2)</f>
        <v>A C T I V I D A D - 3 . 2</v>
      </c>
      <c r="Q44" s="41">
        <f>'[5]ACT 3.2'!$Q$10</f>
        <v>0</v>
      </c>
      <c r="R44" s="41" t="str">
        <f>'[5]ACT 3.2'!$C$14&amp;"    "&amp;'[5]ACT 3.2'!$C$15</f>
        <v xml:space="preserve">    </v>
      </c>
      <c r="S44" s="41" t="str">
        <f>'[5]ACT 3.2'!$I$18</f>
        <v>36 NUMERO DE PERITAJES REALIZADOS</v>
      </c>
      <c r="T44" s="42">
        <v>36</v>
      </c>
      <c r="U44" s="42"/>
      <c r="V44" s="43">
        <v>36</v>
      </c>
      <c r="W44" s="43">
        <f>'[5]ACT 3.2'!$D$22</f>
        <v>0</v>
      </c>
      <c r="X44" s="44">
        <f>'[5]ACT 3.2'!$M$10</f>
        <v>0</v>
      </c>
    </row>
    <row r="45" spans="1:24" ht="25.5" x14ac:dyDescent="0.2">
      <c r="A45" s="30">
        <v>271</v>
      </c>
      <c r="B45" s="31" t="s">
        <v>110</v>
      </c>
      <c r="C45" s="32">
        <v>1125110100</v>
      </c>
      <c r="D45" s="32" t="s">
        <v>111</v>
      </c>
      <c r="E45" s="32" t="s">
        <v>127</v>
      </c>
      <c r="F45" s="32" t="s">
        <v>89</v>
      </c>
      <c r="G45" s="33">
        <v>536902.68999999994</v>
      </c>
      <c r="H45" s="33">
        <v>578614.94999999995</v>
      </c>
      <c r="I45" s="33"/>
      <c r="J45" s="33"/>
      <c r="K45" s="34">
        <v>126972.22</v>
      </c>
      <c r="L45" s="40" t="s">
        <v>128</v>
      </c>
      <c r="M45" s="40" t="str">
        <f>'[5]ACT 3.3'!$E$6</f>
        <v>Actividad</v>
      </c>
      <c r="N45" s="40" t="str">
        <f>'[5]ACT 3.3'!$E$8</f>
        <v>PLATICAS SOBRE EL TEMA DE VIOLENCIA</v>
      </c>
      <c r="O45" s="40" t="str">
        <f>'[5]ACT 3.3'!$E$9</f>
        <v>PLÁTICAS</v>
      </c>
      <c r="P45" s="40" t="str">
        <f>TRIM('[5]ACT 3.3'!$U$2)</f>
        <v>A C T I V I D A D - 3 . 3</v>
      </c>
      <c r="Q45" s="41">
        <f>'[5]ACT 3.3'!$Q$10</f>
        <v>0</v>
      </c>
      <c r="R45" s="41" t="str">
        <f>'[5]ACT 3.3'!$C$14&amp;"    "&amp;'[5]ACT 3.3'!$C$15</f>
        <v xml:space="preserve">    </v>
      </c>
      <c r="S45" s="41" t="str">
        <f>'[5]ACT 3.3'!$I$18</f>
        <v>24 NUMERO DE PLATICAS OTORGADAS</v>
      </c>
      <c r="T45" s="42">
        <v>24</v>
      </c>
      <c r="U45" s="42"/>
      <c r="V45" s="43">
        <v>24</v>
      </c>
      <c r="W45" s="43">
        <f>'[5]ACT 3.3'!$D$22</f>
        <v>0</v>
      </c>
      <c r="X45" s="44">
        <f>'[5]ACT 3.3'!$M$10</f>
        <v>0</v>
      </c>
    </row>
    <row r="46" spans="1:24" ht="25.5" x14ac:dyDescent="0.2">
      <c r="A46" s="30">
        <v>271</v>
      </c>
      <c r="B46" s="31" t="s">
        <v>110</v>
      </c>
      <c r="C46" s="32">
        <v>1125110100</v>
      </c>
      <c r="D46" s="32" t="s">
        <v>111</v>
      </c>
      <c r="E46" s="32" t="s">
        <v>127</v>
      </c>
      <c r="F46" s="32" t="s">
        <v>89</v>
      </c>
      <c r="G46" s="33">
        <v>536902.68999999994</v>
      </c>
      <c r="H46" s="33">
        <v>578614.94999999995</v>
      </c>
      <c r="I46" s="33"/>
      <c r="J46" s="33"/>
      <c r="K46" s="34">
        <v>126972.22</v>
      </c>
      <c r="L46" s="40" t="s">
        <v>128</v>
      </c>
      <c r="M46" s="40" t="str">
        <f>'[5]ACT 3.4'!$E$6</f>
        <v>Actividad</v>
      </c>
      <c r="N46" s="40" t="str">
        <f>'[5]ACT 3.4'!$E$8</f>
        <v>INFORME MENSUAL DE ACTIVIDADES</v>
      </c>
      <c r="O46" s="40" t="str">
        <f>'[5]ACT 3.4'!$E$9</f>
        <v>INFORME GENERAL DE ATENCIÓN Y PREVENCIÓN</v>
      </c>
      <c r="P46" s="40" t="str">
        <f>TRIM('[5]ACT 3.4'!$U$2)</f>
        <v>A C T I V I D A D - 3 . 4</v>
      </c>
      <c r="Q46" s="41">
        <f>'[5]ACT 3.4'!$Q$10</f>
        <v>0</v>
      </c>
      <c r="R46" s="41" t="str">
        <f>'[5]ACT 3.4'!$C$14&amp;"    "&amp;'[5]ACT 3.4'!$C$15</f>
        <v xml:space="preserve">    </v>
      </c>
      <c r="S46" s="41" t="str">
        <f>'[5]ACT 3.4'!$I$18</f>
        <v>12 NUMERO DE INFORMES REALIZADOS</v>
      </c>
      <c r="T46" s="42">
        <v>12</v>
      </c>
      <c r="U46" s="42"/>
      <c r="V46" s="43">
        <v>12</v>
      </c>
      <c r="W46" s="43">
        <f>'[5]ACT 3.4'!$D$22</f>
        <v>0</v>
      </c>
      <c r="X46" s="44">
        <f>'[5]ACT 3.4'!$M$10</f>
        <v>0</v>
      </c>
    </row>
    <row r="47" spans="1:24" ht="45" x14ac:dyDescent="0.2">
      <c r="A47" s="30">
        <v>134</v>
      </c>
      <c r="B47" s="31" t="s">
        <v>112</v>
      </c>
      <c r="C47" s="32">
        <v>1125110100</v>
      </c>
      <c r="D47" s="32" t="s">
        <v>113</v>
      </c>
      <c r="E47" s="32" t="s">
        <v>127</v>
      </c>
      <c r="F47" s="32" t="s">
        <v>89</v>
      </c>
      <c r="G47" s="33">
        <v>1056262.79</v>
      </c>
      <c r="H47" s="33">
        <v>2908535.95</v>
      </c>
      <c r="I47" s="33"/>
      <c r="J47" s="33"/>
      <c r="K47" s="34">
        <v>920526.97</v>
      </c>
      <c r="L47" s="40" t="s">
        <v>128</v>
      </c>
      <c r="M47" s="40" t="str">
        <f>[6]FIN!$E$6</f>
        <v>Fin</v>
      </c>
      <c r="N47" s="40" t="str">
        <f>[6]FIN!$E$8</f>
        <v>CONTRIBUIR AL DESARROLLO INTEGRAL DE LOS INDIVIDUOS, FAMILIAS Y GRUPOS MÁS VULNERABLES DEL MUNICIPIO DE VALLE DE SANTIAGO.</v>
      </c>
      <c r="O47" s="40" t="str">
        <f>[6]FIN!$E$9</f>
        <v>POBLACIÓN VALLENSE EN SITUACIÓN DE VULNERABILIDAD Y REZAGO SOCIAL</v>
      </c>
      <c r="P47" s="40" t="str">
        <f>TRIM([6]FIN!$U$2)</f>
        <v>F I N</v>
      </c>
      <c r="Q47" s="41" t="str">
        <f>[6]FIN!$Q$10</f>
        <v>(A / B) * 100</v>
      </c>
      <c r="R47" s="41" t="str">
        <f>[6]FIN!$C$14&amp;"    "&amp;[6]FIN!$C$15</f>
        <v>USUARIOS REGISTRADOS    TOTAL DE USUARIOS PROGRAMADOS</v>
      </c>
      <c r="S47" s="41" t="str">
        <f>[6]FIN!$I$18</f>
        <v>8000 USUARIOS REGISTRADOS/TOTAL DE USUARIOS PROGRAMADOS*100</v>
      </c>
      <c r="T47" s="42">
        <f>[6]FIN!$D$23</f>
        <v>46.14</v>
      </c>
      <c r="U47" s="42"/>
      <c r="V47" s="43">
        <f>[6]FIN!$D$21</f>
        <v>3691</v>
      </c>
      <c r="W47" s="43">
        <f>[6]FIN!$D$22</f>
        <v>8000</v>
      </c>
      <c r="X47" s="44">
        <f>[6]FIN!$M$10</f>
        <v>0</v>
      </c>
    </row>
    <row r="48" spans="1:24" ht="45" x14ac:dyDescent="0.2">
      <c r="A48" s="30">
        <v>134</v>
      </c>
      <c r="B48" s="31" t="s">
        <v>112</v>
      </c>
      <c r="C48" s="32">
        <v>1125110100</v>
      </c>
      <c r="D48" s="32" t="s">
        <v>113</v>
      </c>
      <c r="E48" s="32" t="s">
        <v>127</v>
      </c>
      <c r="F48" s="32" t="s">
        <v>89</v>
      </c>
      <c r="G48" s="33">
        <v>1056262.79</v>
      </c>
      <c r="H48" s="33">
        <v>2908535.95</v>
      </c>
      <c r="I48" s="33"/>
      <c r="J48" s="33"/>
      <c r="K48" s="34">
        <v>920526.97</v>
      </c>
      <c r="L48" s="40" t="s">
        <v>128</v>
      </c>
      <c r="M48" s="40" t="str">
        <f>[6]PROPOSITO!$E$6</f>
        <v>Proposito</v>
      </c>
      <c r="N48" s="40" t="str">
        <f>[6]PROPOSITO!$E$8</f>
        <v>INDIVIDUOS, FAMILIAS Y GRUPOS VULNERABLES DEL MUNICIPIO DE VALLE DE SANTIAGO DESARROLLADOS DE MANERA INTEGRAL MEJORANDO SUS CONDICIONES DE VIDA.</v>
      </c>
      <c r="O48" s="40" t="str">
        <f>[6]PROPOSITO!$E$9</f>
        <v>ATENCIÓN A LA POBLACIÓN VULNERABLE.</v>
      </c>
      <c r="P48" s="40" t="str">
        <f>TRIM([6]PROPOSITO!$U$2)</f>
        <v>P R O P Ó S I T O</v>
      </c>
      <c r="Q48" s="41" t="str">
        <f>[6]PROPOSITO!$Q$10</f>
        <v>(A / B) * 100</v>
      </c>
      <c r="R48" s="41" t="str">
        <f>[6]PROPOSITO!$C$14&amp;"    "&amp;[6]PROPOSITO!$C$15</f>
        <v>USUARIOS ATENDIDOS    TOTAL DE USUARIOS PROGRAMADOS</v>
      </c>
      <c r="S48" s="41" t="str">
        <f>[6]PROPOSITO!$I$18</f>
        <v>12500 USUARIOS ATENDIDOS/TOTAL DE USUARIOS PROGRAMADOS*100</v>
      </c>
      <c r="T48" s="42">
        <f>[6]PROPOSITO!$D$23</f>
        <v>75.69</v>
      </c>
      <c r="U48" s="42"/>
      <c r="V48" s="43">
        <f>[6]PROPOSITO!$D$21</f>
        <v>9461</v>
      </c>
      <c r="W48" s="43">
        <f>[6]PROPOSITO!$D$22</f>
        <v>12500</v>
      </c>
      <c r="X48" s="44">
        <f>[6]PROPOSITO!$M$10</f>
        <v>0</v>
      </c>
    </row>
    <row r="49" spans="1:24" ht="45" x14ac:dyDescent="0.2">
      <c r="A49" s="30">
        <v>134</v>
      </c>
      <c r="B49" s="31" t="s">
        <v>112</v>
      </c>
      <c r="C49" s="32">
        <v>1125110100</v>
      </c>
      <c r="D49" s="32" t="s">
        <v>113</v>
      </c>
      <c r="E49" s="32" t="s">
        <v>127</v>
      </c>
      <c r="F49" s="32" t="s">
        <v>89</v>
      </c>
      <c r="G49" s="33">
        <v>1056262.79</v>
      </c>
      <c r="H49" s="33">
        <v>2908535.95</v>
      </c>
      <c r="I49" s="33"/>
      <c r="J49" s="33"/>
      <c r="K49" s="34">
        <v>920526.97</v>
      </c>
      <c r="L49" s="40" t="s">
        <v>128</v>
      </c>
      <c r="M49" s="40" t="str">
        <f>'[6]COMPONENTE 1'!$E$6</f>
        <v>Componente</v>
      </c>
      <c r="N49" s="40" t="str">
        <f>'[6]COMPONENTE 1'!$E$8</f>
        <v>FORTALECIMIENTO EN LA OPERATIVIDAD DE LOS PROGRAMAS SOCIALES DEL SMDIF.</v>
      </c>
      <c r="O49" s="40" t="str">
        <f>'[6]COMPONENTE 1'!$E$9</f>
        <v>REUNIONES MENSUALES</v>
      </c>
      <c r="P49" s="40" t="str">
        <f>TRIM('[6]COMPONENTE 1'!$U$2)</f>
        <v>C O M P O N E N T E 1</v>
      </c>
      <c r="Q49" s="41" t="str">
        <f>'[6]COMPONENTE 1'!$Q$10</f>
        <v>(A / B) * 100</v>
      </c>
      <c r="R49" s="41" t="str">
        <f>'[6]COMPONENTE 1'!$C$14&amp;"    "&amp;'[6]COMPONENTE 1'!$C$15</f>
        <v>REUNIONES MENSUALES    TOTAL DE REUNIONES PROGRAMADAS</v>
      </c>
      <c r="S49" s="41" t="str">
        <f>'[6]COMPONENTE 1'!$I$18</f>
        <v>24 REUNIONES MENSUALES/TOTAL DE REUNIONES PROGRAMADAS *100</v>
      </c>
      <c r="T49" s="42">
        <f>'[6]COMPONENTE 1'!$D$23</f>
        <v>37.5</v>
      </c>
      <c r="U49" s="42"/>
      <c r="V49" s="43">
        <f>'[6]COMPONENTE 1'!$D$21</f>
        <v>9</v>
      </c>
      <c r="W49" s="43">
        <f>'[6]COMPONENTE 1'!$D$22</f>
        <v>24</v>
      </c>
      <c r="X49" s="44">
        <f>'[6]COMPONENTE 1'!$M$10</f>
        <v>0</v>
      </c>
    </row>
    <row r="50" spans="1:24" ht="33.75" x14ac:dyDescent="0.2">
      <c r="A50" s="30">
        <v>134</v>
      </c>
      <c r="B50" s="31" t="s">
        <v>112</v>
      </c>
      <c r="C50" s="32">
        <v>1125110100</v>
      </c>
      <c r="D50" s="32" t="s">
        <v>113</v>
      </c>
      <c r="E50" s="32" t="s">
        <v>127</v>
      </c>
      <c r="F50" s="32" t="s">
        <v>89</v>
      </c>
      <c r="G50" s="33">
        <v>1056262.79</v>
      </c>
      <c r="H50" s="33">
        <v>2908535.95</v>
      </c>
      <c r="I50" s="33"/>
      <c r="J50" s="33"/>
      <c r="K50" s="34">
        <v>920526.97</v>
      </c>
      <c r="L50" s="40" t="s">
        <v>128</v>
      </c>
      <c r="M50" s="40" t="str">
        <f>'[6]ACT 1.1'!$E$6</f>
        <v>Actividad</v>
      </c>
      <c r="N50" s="40" t="str">
        <f>'[6]ACT 1.1'!$E$8</f>
        <v>SUPERVISIÓN DE LAS COORDINACIONES DEL SMDIF</v>
      </c>
      <c r="O50" s="40" t="str">
        <f>'[6]ACT 1.1'!$E$9</f>
        <v>VISITAS A LAS DIFERENTES COORDINACIONES</v>
      </c>
      <c r="P50" s="40" t="str">
        <f>TRIM('[6]ACT 1.1'!$U$2)</f>
        <v>A C T I V I D A D - 1 . 1</v>
      </c>
      <c r="Q50" s="41" t="str">
        <f>'[6]ACT 1.1'!$Q$10</f>
        <v>(A / B) * 100</v>
      </c>
      <c r="R50" s="41" t="str">
        <f>'[6]ACT 1.1'!$C$14&amp;"    "&amp;'[6]ACT 1.1'!$C$15</f>
        <v>VISITAS REALIZADAS    TOTAL DE VISITAS PROGRAMADAS</v>
      </c>
      <c r="S50" s="41" t="str">
        <f>'[6]ACT 1.1'!$I$18</f>
        <v>44 VISITAS REALIZADAS /TOTAL DE VISITAS PROGRAMADAS *100</v>
      </c>
      <c r="T50" s="42">
        <f>'[6]ACT 1.1'!$D$23</f>
        <v>34.090000000000003</v>
      </c>
      <c r="U50" s="42"/>
      <c r="V50" s="43">
        <f>'[6]ACT 1.1'!$D$21</f>
        <v>15</v>
      </c>
      <c r="W50" s="43">
        <f>'[6]ACT 1.1'!$D$22</f>
        <v>44</v>
      </c>
      <c r="X50" s="44">
        <f>'[6]ACT 1.1'!$M$10</f>
        <v>0</v>
      </c>
    </row>
    <row r="51" spans="1:24" ht="45" x14ac:dyDescent="0.2">
      <c r="A51" s="30">
        <v>134</v>
      </c>
      <c r="B51" s="31" t="s">
        <v>112</v>
      </c>
      <c r="C51" s="32">
        <v>1125110100</v>
      </c>
      <c r="D51" s="32" t="s">
        <v>113</v>
      </c>
      <c r="E51" s="32" t="s">
        <v>127</v>
      </c>
      <c r="F51" s="32" t="s">
        <v>89</v>
      </c>
      <c r="G51" s="33">
        <v>1056262.79</v>
      </c>
      <c r="H51" s="33">
        <v>2908535.95</v>
      </c>
      <c r="I51" s="33"/>
      <c r="J51" s="33"/>
      <c r="K51" s="34">
        <v>920526.97</v>
      </c>
      <c r="L51" s="40" t="s">
        <v>128</v>
      </c>
      <c r="M51" s="40" t="str">
        <f>'[6]ACT 1.2'!$E$6</f>
        <v>Actividad</v>
      </c>
      <c r="N51" s="40" t="str">
        <f>'[6]ACT 1.2'!$E$8</f>
        <v>SESIÓN DE PATRONATO PARA APROBACIÓN DE LA OPERATIVIDAD DE LOS PROGRAMAS SOCIALES DEL SMDIF.</v>
      </c>
      <c r="O51" s="40" t="str">
        <f>'[6]ACT 1.2'!$E$9</f>
        <v>SESIÓN</v>
      </c>
      <c r="P51" s="40" t="str">
        <f>TRIM('[6]ACT 1.2'!$U$2)</f>
        <v>A C T I V I D A D - 1 . 2</v>
      </c>
      <c r="Q51" s="41" t="str">
        <f>'[6]ACT 1.2'!$Q$10</f>
        <v>(A / B) * 100</v>
      </c>
      <c r="R51" s="41" t="str">
        <f>'[6]ACT 1.2'!$C$14&amp;"    "&amp;'[6]ACT 1.2'!$C$15</f>
        <v>SESIONES DE PATRONATO    TOTAL DE SESIONES DE PATRONATO PROGRAMADAS</v>
      </c>
      <c r="S51" s="41" t="str">
        <f>'[6]ACT 1.2'!$I$18</f>
        <v>6 SESIONES DE PATRONATO/TOTAL DE SESIONES DE PATRONATO PROGRAMADAS*100</v>
      </c>
      <c r="T51" s="42">
        <f>'[6]ACT 1.2'!$D$23</f>
        <v>100</v>
      </c>
      <c r="U51" s="42"/>
      <c r="V51" s="43">
        <f>'[6]ACT 1.2'!$D$21</f>
        <v>6</v>
      </c>
      <c r="W51" s="43">
        <f>'[6]ACT 1.2'!$D$22</f>
        <v>6</v>
      </c>
      <c r="X51" s="44">
        <f>'[6]ACT 1.2'!$M$10</f>
        <v>0</v>
      </c>
    </row>
    <row r="52" spans="1:24" ht="25.5" x14ac:dyDescent="0.2">
      <c r="A52" s="30">
        <v>134</v>
      </c>
      <c r="B52" s="31" t="s">
        <v>112</v>
      </c>
      <c r="C52" s="32">
        <v>1125110100</v>
      </c>
      <c r="D52" s="32" t="s">
        <v>113</v>
      </c>
      <c r="E52" s="32" t="s">
        <v>127</v>
      </c>
      <c r="F52" s="32" t="s">
        <v>89</v>
      </c>
      <c r="G52" s="33">
        <v>1056262.79</v>
      </c>
      <c r="H52" s="33">
        <v>2908535.95</v>
      </c>
      <c r="I52" s="33"/>
      <c r="J52" s="33"/>
      <c r="K52" s="34">
        <v>920526.97</v>
      </c>
      <c r="L52" s="40" t="s">
        <v>128</v>
      </c>
      <c r="M52" s="40">
        <f>'[6]ACT 1.3'!$E$6</f>
        <v>0</v>
      </c>
      <c r="N52" s="40">
        <f>'[6]ACT 1.3'!$E$8</f>
        <v>0</v>
      </c>
      <c r="O52" s="40">
        <f>'[6]ACT 1.3'!$E$9</f>
        <v>0</v>
      </c>
      <c r="P52" s="40" t="str">
        <f>TRIM('[6]ACT 1.3'!$U$2)</f>
        <v>A C T I V I D A D - 1 . 3</v>
      </c>
      <c r="Q52" s="41">
        <f>'[6]ACT 1.3'!$Q$10</f>
        <v>0</v>
      </c>
      <c r="R52" s="41" t="str">
        <f>'[6]ACT 1.3'!$C$14&amp;"    "&amp;'[6]ACT 1.3'!$C$15</f>
        <v>A    B</v>
      </c>
      <c r="S52" s="41">
        <f>'[6]ACT 1.3'!$I$18</f>
        <v>0</v>
      </c>
      <c r="T52" s="42">
        <f>'[6]ACT 1.3'!$D$23</f>
        <v>120</v>
      </c>
      <c r="U52" s="42"/>
      <c r="V52" s="43">
        <f>'[6]ACT 1.3'!$D$21</f>
        <v>120</v>
      </c>
      <c r="W52" s="43">
        <f>'[6]ACT 1.3'!$D$22</f>
        <v>100</v>
      </c>
      <c r="X52" s="44">
        <f>'[6]ACT 1.3'!$M$10</f>
        <v>0</v>
      </c>
    </row>
    <row r="53" spans="1:24" ht="33.75" x14ac:dyDescent="0.2">
      <c r="A53" s="30">
        <v>134</v>
      </c>
      <c r="B53" s="31" t="s">
        <v>112</v>
      </c>
      <c r="C53" s="32">
        <v>1125110100</v>
      </c>
      <c r="D53" s="32" t="s">
        <v>113</v>
      </c>
      <c r="E53" s="32" t="s">
        <v>127</v>
      </c>
      <c r="F53" s="32" t="s">
        <v>89</v>
      </c>
      <c r="G53" s="33">
        <v>1056262.79</v>
      </c>
      <c r="H53" s="33">
        <v>2908535.95</v>
      </c>
      <c r="I53" s="33"/>
      <c r="J53" s="33"/>
      <c r="K53" s="34">
        <v>920526.97</v>
      </c>
      <c r="L53" s="40" t="s">
        <v>128</v>
      </c>
      <c r="M53" s="40" t="str">
        <f>'[6]ACT 1.4'!$E$6</f>
        <v>Actividad</v>
      </c>
      <c r="N53" s="40" t="str">
        <f>'[6]ACT 1.4'!$E$8</f>
        <v>GESTION DE APOYOS PARA MEJORAR LA CALIDAD DE VIDA DE LAS FAMILIAS VALLENSES.</v>
      </c>
      <c r="O53" s="40" t="str">
        <f>'[6]ACT 1.4'!$E$9</f>
        <v>GESTIIÓN DE APOYOS</v>
      </c>
      <c r="P53" s="40" t="str">
        <f>TRIM('[6]ACT 1.4'!$U$2)</f>
        <v>A C T I V I D A D - 1 . 4</v>
      </c>
      <c r="Q53" s="41" t="str">
        <f>'[6]ACT 1.4'!$Q$10</f>
        <v>(A / B) * 100</v>
      </c>
      <c r="R53" s="41" t="str">
        <f>'[6]ACT 1.4'!$C$14&amp;"    "&amp;'[6]ACT 1.4'!$C$15</f>
        <v>campañas realizadas    Total de campañas programados</v>
      </c>
      <c r="S53" s="41" t="str">
        <f>'[6]ACT 1.4'!$I$18</f>
        <v>7 campañas realizadas/ Total de campañas programados*100</v>
      </c>
      <c r="T53" s="42">
        <f>'[6]ACT 1.4'!$D$23</f>
        <v>28.57</v>
      </c>
      <c r="U53" s="42"/>
      <c r="V53" s="43">
        <f>'[6]ACT 1.4'!$D$21</f>
        <v>2</v>
      </c>
      <c r="W53" s="43">
        <f>'[6]ACT 1.4'!$D$22</f>
        <v>7</v>
      </c>
      <c r="X53" s="44">
        <f>'[6]ACT 1.4'!$M$10</f>
        <v>0</v>
      </c>
    </row>
    <row r="54" spans="1:24" ht="25.5" x14ac:dyDescent="0.2">
      <c r="A54" s="30">
        <v>134</v>
      </c>
      <c r="B54" s="31" t="s">
        <v>112</v>
      </c>
      <c r="C54" s="32">
        <v>1125110100</v>
      </c>
      <c r="D54" s="32" t="s">
        <v>113</v>
      </c>
      <c r="E54" s="32" t="s">
        <v>127</v>
      </c>
      <c r="F54" s="32" t="s">
        <v>89</v>
      </c>
      <c r="G54" s="33">
        <v>1056262.79</v>
      </c>
      <c r="H54" s="33">
        <v>2908535.95</v>
      </c>
      <c r="I54" s="33"/>
      <c r="J54" s="33"/>
      <c r="K54" s="34">
        <v>920526.97</v>
      </c>
      <c r="L54" s="40" t="s">
        <v>128</v>
      </c>
      <c r="M54" s="40">
        <f>'[6]ACT 1.5'!$E$6</f>
        <v>0</v>
      </c>
      <c r="N54" s="40">
        <f>'[6]ACT 1.5'!$E$8</f>
        <v>0</v>
      </c>
      <c r="O54" s="40">
        <f>'[6]ACT 1.5'!$E$9</f>
        <v>0</v>
      </c>
      <c r="P54" s="40" t="str">
        <f>TRIM('[6]ACT 1.5'!$U$2)</f>
        <v>A C T I V I D A D - 1 . 5</v>
      </c>
      <c r="Q54" s="41">
        <f>'[6]ACT 1.5'!$Q$10</f>
        <v>0</v>
      </c>
      <c r="R54" s="41" t="str">
        <f>'[6]ACT 1.5'!$C$14&amp;"    "&amp;'[6]ACT 1.5'!$C$15</f>
        <v>A    B</v>
      </c>
      <c r="S54" s="41">
        <f>'[6]ACT 1.5'!$I$18</f>
        <v>0</v>
      </c>
      <c r="T54" s="42">
        <f>'[6]ACT 1.5'!$D$23</f>
        <v>100</v>
      </c>
      <c r="U54" s="42"/>
      <c r="V54" s="43">
        <f>'[6]ACT 1.5'!$D$21</f>
        <v>100</v>
      </c>
      <c r="W54" s="43">
        <f>'[6]ACT 1.5'!$D$22</f>
        <v>100</v>
      </c>
      <c r="X54" s="44">
        <f>'[6]ACT 1.5'!$M$10</f>
        <v>0</v>
      </c>
    </row>
    <row r="55" spans="1:24" ht="56.25" x14ac:dyDescent="0.2">
      <c r="A55" s="30">
        <v>134</v>
      </c>
      <c r="B55" s="31" t="s">
        <v>112</v>
      </c>
      <c r="C55" s="32">
        <v>1125110100</v>
      </c>
      <c r="D55" s="32" t="s">
        <v>113</v>
      </c>
      <c r="E55" s="32" t="s">
        <v>127</v>
      </c>
      <c r="F55" s="32" t="s">
        <v>89</v>
      </c>
      <c r="G55" s="33">
        <v>1056262.79</v>
      </c>
      <c r="H55" s="33">
        <v>2908535.95</v>
      </c>
      <c r="I55" s="33"/>
      <c r="J55" s="33"/>
      <c r="K55" s="34">
        <v>920526.97</v>
      </c>
      <c r="L55" s="40" t="s">
        <v>128</v>
      </c>
      <c r="M55" s="40" t="str">
        <f>'[6]COMPONENTE 2'!$E$6</f>
        <v>Componente</v>
      </c>
      <c r="N55" s="40" t="str">
        <f>'[6]COMPONENTE 2'!$E$8</f>
        <v>FORTALECER LA INTEGRACIÓN DE LAS FAMILIAS DESARROLLANDO LA CAPACIDAD DE RELACIONARSE, EMPATIZAR, DESARROLLO DE LA IMAGINACIÓN Y CREATIVIDAD DE CADA INTEGRANTE</v>
      </c>
      <c r="O55" s="40" t="str">
        <f>'[6]COMPONENTE 2'!$E$9</f>
        <v>EVENTOS</v>
      </c>
      <c r="P55" s="40" t="str">
        <f>TRIM('[6]COMPONENTE 2'!$U$2)</f>
        <v>C O M P O N E N T E - 2</v>
      </c>
      <c r="Q55" s="41" t="str">
        <f>'[6]COMPONENTE 2'!$Q$10</f>
        <v>(A / B) * 100</v>
      </c>
      <c r="R55" s="41" t="str">
        <f>'[6]COMPONENTE 2'!$C$14&amp;"    "&amp;'[6]COMPONENTE 2'!$C$15</f>
        <v>eventos realizados    total de eventos programados</v>
      </c>
      <c r="S55" s="41" t="str">
        <f>'[6]COMPONENTE 2'!$I$18</f>
        <v>8 eventos realizados /total de eventos programados *100</v>
      </c>
      <c r="T55" s="42">
        <f>'[6]COMPONENTE 2'!$D$23</f>
        <v>37.5</v>
      </c>
      <c r="U55" s="42"/>
      <c r="V55" s="43">
        <f>'[6]COMPONENTE 2'!$D$21</f>
        <v>3</v>
      </c>
      <c r="W55" s="43">
        <f>'[6]COMPONENTE 2'!$D$22</f>
        <v>8</v>
      </c>
      <c r="X55" s="44">
        <f>'[6]COMPONENTE 2'!$M$10</f>
        <v>0</v>
      </c>
    </row>
    <row r="56" spans="1:24" ht="33.75" x14ac:dyDescent="0.2">
      <c r="A56" s="30">
        <v>268</v>
      </c>
      <c r="B56" s="31" t="s">
        <v>114</v>
      </c>
      <c r="C56" s="32">
        <v>1125110100</v>
      </c>
      <c r="D56" s="32" t="s">
        <v>115</v>
      </c>
      <c r="E56" s="32" t="s">
        <v>127</v>
      </c>
      <c r="F56" s="32" t="s">
        <v>89</v>
      </c>
      <c r="G56" s="33">
        <v>8529556.1999999993</v>
      </c>
      <c r="H56" s="33">
        <v>909066.72</v>
      </c>
      <c r="I56" s="33"/>
      <c r="J56" s="33"/>
      <c r="K56" s="34">
        <v>331162.94</v>
      </c>
      <c r="L56" s="40" t="s">
        <v>128</v>
      </c>
      <c r="M56" s="40" t="str">
        <f>[7]FIN!$E$6</f>
        <v>Fin</v>
      </c>
      <c r="N56" s="40" t="str">
        <f>[7]FIN!$E$8</f>
        <v>CONTRIBUIR A LA INCLUSIÓN FAMILIAR Y SOCIAL DEL ADULTO MAYOR, EN EL MUNICIPIO DE VALLE DE SANTIAGO</v>
      </c>
      <c r="O56" s="40" t="str">
        <f>[7]FIN!$E$9</f>
        <v>ADULTO MAYOR</v>
      </c>
      <c r="P56" s="40" t="str">
        <f>TRIM([7]FIN!$U$2)</f>
        <v>F I N</v>
      </c>
      <c r="Q56" s="41" t="str">
        <f>[7]FIN!$Q$10</f>
        <v>A</v>
      </c>
      <c r="R56" s="41" t="str">
        <f>[7]FIN!$C$14&amp;"    "&amp;[7]FIN!$C$15</f>
        <v xml:space="preserve">    </v>
      </c>
      <c r="S56" s="41" t="str">
        <f>[7]FIN!$I$18</f>
        <v>1300 NÚMERO DE PERSONAS MAYORES TOTAL ATENDIDOS</v>
      </c>
      <c r="T56" s="42">
        <f>[7]FIN!$D$23</f>
        <v>2197</v>
      </c>
      <c r="U56" s="42"/>
      <c r="V56" s="43">
        <f>[7]FIN!$D$21</f>
        <v>2197</v>
      </c>
      <c r="W56" s="43">
        <f>[7]FIN!$D$22</f>
        <v>0</v>
      </c>
      <c r="X56" s="44">
        <f>[7]FIN!$M$10</f>
        <v>0</v>
      </c>
    </row>
    <row r="57" spans="1:24" ht="45" x14ac:dyDescent="0.2">
      <c r="A57" s="30">
        <v>268</v>
      </c>
      <c r="B57" s="31" t="s">
        <v>114</v>
      </c>
      <c r="C57" s="32">
        <v>1125110100</v>
      </c>
      <c r="D57" s="32" t="s">
        <v>115</v>
      </c>
      <c r="E57" s="32" t="s">
        <v>127</v>
      </c>
      <c r="F57" s="32" t="s">
        <v>89</v>
      </c>
      <c r="G57" s="33">
        <v>8529556.1999999993</v>
      </c>
      <c r="H57" s="33">
        <v>909066.72</v>
      </c>
      <c r="I57" s="33"/>
      <c r="J57" s="33"/>
      <c r="K57" s="34">
        <v>331162.94</v>
      </c>
      <c r="L57" s="40" t="s">
        <v>128</v>
      </c>
      <c r="M57" s="40" t="str">
        <f>[7]PROPOSITO!$E$6</f>
        <v>Proposito</v>
      </c>
      <c r="N57" s="40" t="str">
        <f>[7]PROPOSITO!$E$8</f>
        <v>EL ADULTO MAYOR ELEVA LA CALIDAD DE VIDA, SALUD Y GRADO DE SATISFACCIÓN MEDIANTE ACCIONES DE PREVENCIÓN Y ASISTENCIA ESPECIALIZADA..</v>
      </c>
      <c r="O57" s="40" t="str">
        <f>[7]PROPOSITO!$E$9</f>
        <v>ADULTO MAYOR</v>
      </c>
      <c r="P57" s="40" t="str">
        <f>TRIM([7]PROPOSITO!$U$2)</f>
        <v>P R O P Ó S I T O</v>
      </c>
      <c r="Q57" s="41" t="str">
        <f>[7]PROPOSITO!$Q$10</f>
        <v>A</v>
      </c>
      <c r="R57" s="41" t="str">
        <f>[7]PROPOSITO!$C$14&amp;"    "&amp;[7]PROPOSITO!$C$15</f>
        <v xml:space="preserve">    </v>
      </c>
      <c r="S57" s="41" t="str">
        <f>[7]PROPOSITO!$I$18</f>
        <v>800 NÚMERO DE BENEFICIARIOS PROGRAMADOS</v>
      </c>
      <c r="T57" s="42">
        <f>[7]PROPOSITO!$D$23</f>
        <v>2197</v>
      </c>
      <c r="U57" s="42"/>
      <c r="V57" s="43">
        <f>[7]PROPOSITO!$D$21</f>
        <v>2197</v>
      </c>
      <c r="W57" s="43">
        <f>[7]PROPOSITO!$D$22</f>
        <v>0</v>
      </c>
      <c r="X57" s="44">
        <f>[7]PROPOSITO!$M$10</f>
        <v>0</v>
      </c>
    </row>
    <row r="58" spans="1:24" ht="33.75" x14ac:dyDescent="0.2">
      <c r="A58" s="30">
        <v>268</v>
      </c>
      <c r="B58" s="31" t="s">
        <v>114</v>
      </c>
      <c r="C58" s="32">
        <v>1125110100</v>
      </c>
      <c r="D58" s="32" t="s">
        <v>115</v>
      </c>
      <c r="E58" s="32" t="s">
        <v>127</v>
      </c>
      <c r="F58" s="32" t="s">
        <v>89</v>
      </c>
      <c r="G58" s="33">
        <v>8529556.1999999993</v>
      </c>
      <c r="H58" s="33">
        <v>909066.72</v>
      </c>
      <c r="I58" s="33"/>
      <c r="J58" s="33"/>
      <c r="K58" s="34">
        <v>331162.94</v>
      </c>
      <c r="L58" s="40" t="s">
        <v>128</v>
      </c>
      <c r="M58" s="40" t="str">
        <f>'[7]COMPONENTE 1'!$E$6</f>
        <v>Componente</v>
      </c>
      <c r="N58" s="40" t="str">
        <f>'[7]COMPONENTE 1'!$E$8</f>
        <v>VOLUNTARIADO</v>
      </c>
      <c r="O58" s="40" t="str">
        <f>'[7]COMPONENTE 1'!$E$9</f>
        <v>ADULTO MAYOR</v>
      </c>
      <c r="P58" s="40" t="str">
        <f>TRIM('[7]COMPONENTE 1'!$U$2)</f>
        <v>C O M P O N E N T E 1</v>
      </c>
      <c r="Q58" s="41" t="str">
        <f>'[7]COMPONENTE 1'!$Q$10</f>
        <v>A</v>
      </c>
      <c r="R58" s="41" t="str">
        <f>'[7]COMPONENTE 1'!$C$14&amp;"    "&amp;'[7]COMPONENTE 1'!$C$15</f>
        <v xml:space="preserve">    </v>
      </c>
      <c r="S58" s="41" t="str">
        <f>'[7]COMPONENTE 1'!$I$18</f>
        <v>50 NÚMERO DE VOLUNTARIAS QUE ASISTEN</v>
      </c>
      <c r="T58" s="42">
        <f>'[7]COMPONENTE 1'!$D$23</f>
        <v>104</v>
      </c>
      <c r="U58" s="42"/>
      <c r="V58" s="43">
        <f>'[7]COMPONENTE 1'!$D$21</f>
        <v>104</v>
      </c>
      <c r="W58" s="43">
        <f>'[7]COMPONENTE 1'!$D$22</f>
        <v>0</v>
      </c>
      <c r="X58" s="44">
        <f>'[7]COMPONENTE 1'!$M$10</f>
        <v>0</v>
      </c>
    </row>
    <row r="59" spans="1:24" ht="25.5" x14ac:dyDescent="0.2">
      <c r="A59" s="30">
        <v>268</v>
      </c>
      <c r="B59" s="31" t="s">
        <v>114</v>
      </c>
      <c r="C59" s="32">
        <v>1125110100</v>
      </c>
      <c r="D59" s="32" t="s">
        <v>115</v>
      </c>
      <c r="E59" s="32" t="s">
        <v>127</v>
      </c>
      <c r="F59" s="32" t="s">
        <v>89</v>
      </c>
      <c r="G59" s="33">
        <v>8529556.1999999993</v>
      </c>
      <c r="H59" s="33">
        <v>909066.72</v>
      </c>
      <c r="I59" s="33"/>
      <c r="J59" s="33"/>
      <c r="K59" s="34">
        <v>331162.94</v>
      </c>
      <c r="L59" s="40" t="s">
        <v>128</v>
      </c>
      <c r="M59" s="40" t="str">
        <f>'[7]ACT 1.1'!$E$6</f>
        <v>Actividad</v>
      </c>
      <c r="N59" s="40" t="str">
        <f>'[7]ACT 1.1'!$E$8</f>
        <v>ELABORACIÓN MENSUAL DEL PLAN DE TRABAJO</v>
      </c>
      <c r="O59" s="40" t="str">
        <f>'[7]ACT 1.1'!$E$9</f>
        <v>ADULTO MAYOR</v>
      </c>
      <c r="P59" s="40" t="str">
        <f>TRIM('[7]ACT 1.1'!$U$2)</f>
        <v>A C T I V I D A D - 1 . 1</v>
      </c>
      <c r="Q59" s="41" t="str">
        <f>'[7]ACT 1.1'!$Q$10</f>
        <v>A</v>
      </c>
      <c r="R59" s="41" t="str">
        <f>'[7]ACT 1.1'!$C$14&amp;"    "&amp;'[7]ACT 1.1'!$C$15</f>
        <v xml:space="preserve">    </v>
      </c>
      <c r="S59" s="41" t="str">
        <f>'[7]ACT 1.1'!$I$18</f>
        <v>12 NÚMERO DE PLANES REALIZADOS</v>
      </c>
      <c r="T59" s="42">
        <f>'[7]ACT 1.1'!$D$23</f>
        <v>5</v>
      </c>
      <c r="U59" s="42"/>
      <c r="V59" s="43">
        <f>'[7]ACT 1.1'!$D$21</f>
        <v>5</v>
      </c>
      <c r="W59" s="43">
        <f>'[7]ACT 1.1'!$D$22</f>
        <v>0</v>
      </c>
      <c r="X59" s="44">
        <f>'[7]ACT 1.1'!$M$10</f>
        <v>0</v>
      </c>
    </row>
    <row r="60" spans="1:24" ht="25.5" x14ac:dyDescent="0.2">
      <c r="A60" s="30">
        <v>268</v>
      </c>
      <c r="B60" s="31" t="s">
        <v>114</v>
      </c>
      <c r="C60" s="32">
        <v>1125110100</v>
      </c>
      <c r="D60" s="32" t="s">
        <v>115</v>
      </c>
      <c r="E60" s="32" t="s">
        <v>127</v>
      </c>
      <c r="F60" s="32" t="s">
        <v>89</v>
      </c>
      <c r="G60" s="33">
        <v>8529556.1999999993</v>
      </c>
      <c r="H60" s="33">
        <v>909066.72</v>
      </c>
      <c r="I60" s="33"/>
      <c r="J60" s="33"/>
      <c r="K60" s="34">
        <v>331162.94</v>
      </c>
      <c r="L60" s="40" t="s">
        <v>128</v>
      </c>
      <c r="M60" s="40" t="str">
        <f>'[7]ACT 1.2'!$E$6</f>
        <v>Actividad</v>
      </c>
      <c r="N60" s="40" t="str">
        <f>'[7]ACT 1.2'!$E$8</f>
        <v>REUNION DE PROMOTORAS VOLUNTARIAS PARA LA ENTREGA DEL PLAN DE TRABAJO</v>
      </c>
      <c r="O60" s="40" t="str">
        <f>'[7]ACT 1.2'!$E$9</f>
        <v>ADULTO MAYOR</v>
      </c>
      <c r="P60" s="40" t="str">
        <f>TRIM('[7]ACT 1.2'!$U$2)</f>
        <v>A C T I V I D A D - 1 . 2</v>
      </c>
      <c r="Q60" s="41" t="str">
        <f>'[7]ACT 1.2'!$Q$10</f>
        <v>A</v>
      </c>
      <c r="R60" s="41" t="str">
        <f>'[7]ACT 1.2'!$C$14&amp;"    "&amp;'[7]ACT 1.2'!$C$15</f>
        <v xml:space="preserve">    </v>
      </c>
      <c r="S60" s="41" t="str">
        <f>'[7]ACT 1.2'!$I$18</f>
        <v>12 NÚMERO DE REUNIONES REALIZADAS</v>
      </c>
      <c r="T60" s="42">
        <f>'[7]ACT 1.2'!$D$23</f>
        <v>5</v>
      </c>
      <c r="U60" s="42"/>
      <c r="V60" s="43">
        <f>'[7]ACT 1.2'!$D$21</f>
        <v>5</v>
      </c>
      <c r="W60" s="43">
        <f>'[7]ACT 1.2'!$D$22</f>
        <v>0</v>
      </c>
      <c r="X60" s="44">
        <f>'[7]ACT 1.2'!$M$10</f>
        <v>0</v>
      </c>
    </row>
    <row r="61" spans="1:24" ht="25.5" x14ac:dyDescent="0.2">
      <c r="A61" s="30">
        <v>268</v>
      </c>
      <c r="B61" s="31" t="s">
        <v>114</v>
      </c>
      <c r="C61" s="32">
        <v>1125110100</v>
      </c>
      <c r="D61" s="32" t="s">
        <v>115</v>
      </c>
      <c r="E61" s="32" t="s">
        <v>127</v>
      </c>
      <c r="F61" s="32" t="s">
        <v>89</v>
      </c>
      <c r="G61" s="33">
        <v>8529556.1999999993</v>
      </c>
      <c r="H61" s="33">
        <v>909066.72</v>
      </c>
      <c r="I61" s="33"/>
      <c r="J61" s="33"/>
      <c r="K61" s="34">
        <v>331162.94</v>
      </c>
      <c r="L61" s="40" t="s">
        <v>128</v>
      </c>
      <c r="M61" s="40">
        <f>'[7]ACT 1.3'!$E$6</f>
        <v>0</v>
      </c>
      <c r="N61" s="40">
        <f>'[7]ACT 1.3'!$E$8</f>
        <v>0</v>
      </c>
      <c r="O61" s="40">
        <f>'[7]ACT 1.3'!$E$9</f>
        <v>0</v>
      </c>
      <c r="P61" s="40" t="str">
        <f>TRIM('[7]ACT 1.3'!$U$2)</f>
        <v>A C T I V I D A D - 1 . 3</v>
      </c>
      <c r="Q61" s="41">
        <f>'[7]ACT 1.3'!$Q$10</f>
        <v>0</v>
      </c>
      <c r="R61" s="41" t="str">
        <f>'[7]ACT 1.3'!$C$14&amp;"    "&amp;'[7]ACT 1.3'!$C$15</f>
        <v>A    B</v>
      </c>
      <c r="S61" s="41">
        <f>'[7]ACT 1.3'!$I$18</f>
        <v>0</v>
      </c>
      <c r="T61" s="42">
        <f>'[7]ACT 1.3'!$D$23</f>
        <v>12</v>
      </c>
      <c r="U61" s="42"/>
      <c r="V61" s="43">
        <f>'[7]ACT 1.3'!$D$21</f>
        <v>12</v>
      </c>
      <c r="W61" s="43">
        <f>'[7]ACT 1.3'!$D$22</f>
        <v>0</v>
      </c>
      <c r="X61" s="44">
        <f>'[7]ACT 1.3'!$M$10</f>
        <v>0</v>
      </c>
    </row>
    <row r="62" spans="1:24" ht="33.75" x14ac:dyDescent="0.2">
      <c r="A62" s="30">
        <v>268</v>
      </c>
      <c r="B62" s="31" t="s">
        <v>116</v>
      </c>
      <c r="C62" s="32">
        <v>1125110100</v>
      </c>
      <c r="D62" s="32" t="s">
        <v>117</v>
      </c>
      <c r="E62" s="32" t="s">
        <v>127</v>
      </c>
      <c r="F62" s="32" t="s">
        <v>89</v>
      </c>
      <c r="G62" s="33">
        <v>1103213.27</v>
      </c>
      <c r="H62" s="33">
        <v>1181414.6599999999</v>
      </c>
      <c r="I62" s="33"/>
      <c r="J62" s="33"/>
      <c r="K62" s="34">
        <v>358324.71</v>
      </c>
      <c r="L62" s="40" t="s">
        <v>128</v>
      </c>
      <c r="M62" s="40" t="str">
        <f>[8]FIN!$E$6</f>
        <v>Fin</v>
      </c>
      <c r="N62" s="40" t="str">
        <f>[8]FIN!$E$8</f>
        <v>CONTRIBUIR A LA DISMINUCIÓN DEL TRABAJO INFANTIL EN EL MUNICIPIO DE VALLE DE SANTIAGO</v>
      </c>
      <c r="O62" s="40" t="str">
        <f>[8]FIN!$E$9</f>
        <v>ATENCIÓN A NIÑAS, NIÑOS Y ADOLESCENTES EN SITUACIÓN EXTRAORDINARIA</v>
      </c>
      <c r="P62" s="40" t="str">
        <f>TRIM([8]FIN!$U$2)</f>
        <v>F I N</v>
      </c>
      <c r="Q62" s="41" t="str">
        <f>[8]FIN!$Q$10</f>
        <v>A</v>
      </c>
      <c r="R62" s="41" t="str">
        <f>[8]FIN!$C$14&amp;"    "&amp;[8]FIN!$C$15</f>
        <v xml:space="preserve">    </v>
      </c>
      <c r="S62" s="41" t="str">
        <f>[8]FIN!$I$18</f>
        <v>2100 NIÑOS, NIÑAS Y ADOLESCENTES</v>
      </c>
      <c r="T62" s="42">
        <f>[8]FIN!$D$23</f>
        <v>2645</v>
      </c>
      <c r="U62" s="42"/>
      <c r="V62" s="43">
        <f>[8]FIN!$D$21</f>
        <v>2645</v>
      </c>
      <c r="W62" s="43">
        <f>[8]FIN!$D$22</f>
        <v>0</v>
      </c>
      <c r="X62" s="44">
        <f>[8]FIN!$M$10</f>
        <v>0</v>
      </c>
    </row>
    <row r="63" spans="1:24" ht="67.5" x14ac:dyDescent="0.2">
      <c r="A63" s="30">
        <v>268</v>
      </c>
      <c r="B63" s="31" t="s">
        <v>116</v>
      </c>
      <c r="C63" s="32">
        <v>1125110100</v>
      </c>
      <c r="D63" s="32" t="s">
        <v>117</v>
      </c>
      <c r="E63" s="32" t="s">
        <v>127</v>
      </c>
      <c r="F63" s="32" t="s">
        <v>89</v>
      </c>
      <c r="G63" s="33">
        <v>1103213.27</v>
      </c>
      <c r="H63" s="33">
        <v>1181414.6599999999</v>
      </c>
      <c r="I63" s="33"/>
      <c r="J63" s="33"/>
      <c r="K63" s="34">
        <v>358324.71</v>
      </c>
      <c r="L63" s="40" t="s">
        <v>128</v>
      </c>
      <c r="M63" s="40" t="str">
        <f>[8]PROPOSITO!$E$6</f>
        <v>Proposito</v>
      </c>
      <c r="N63" s="40" t="str">
        <f>[8]PROPOSITO!$E$8</f>
        <v>GENERAR CONCIENCIA EN LA POBLACIÓN SOBRE LA IMPORTANCIA DE LOS DERECHOS DE LOS NIÑOS, NIÑAS Y ADOLESCENES PARA DISMINUIR EL TRABAJO INFANTIL Y AMPLIAR LA INGESTA BALANCEADA DE ALIMENTOS SALUDABLES PARA SU SANO DESARROLLO INTEGRAL</v>
      </c>
      <c r="O63" s="40" t="str">
        <f>[8]PROPOSITO!$E$9</f>
        <v>ATENCIÓN A NIÑAS, NIÑOS Y ADOLESCENTES</v>
      </c>
      <c r="P63" s="40" t="str">
        <f>TRIM([8]PROPOSITO!$U$2)</f>
        <v>P R O P Ó S I T O</v>
      </c>
      <c r="Q63" s="41" t="str">
        <f>[8]PROPOSITO!$Q$10</f>
        <v>A</v>
      </c>
      <c r="R63" s="41" t="str">
        <f>[8]PROPOSITO!$C$14&amp;"    "&amp;[8]PROPOSITO!$C$15</f>
        <v xml:space="preserve">    </v>
      </c>
      <c r="S63" s="41" t="str">
        <f>[8]PROPOSITO!$I$18</f>
        <v>3300 ATENCIÓN A NIÑAS, NIÑOS Y ADOLESCENTES</v>
      </c>
      <c r="T63" s="42">
        <f>[8]PROPOSITO!$D$23</f>
        <v>2645</v>
      </c>
      <c r="U63" s="42"/>
      <c r="V63" s="43">
        <f>[8]PROPOSITO!$D$21</f>
        <v>2645</v>
      </c>
      <c r="W63" s="43">
        <f>[8]PROPOSITO!$D$22</f>
        <v>0</v>
      </c>
      <c r="X63" s="44">
        <f>[8]PROPOSITO!$M$10</f>
        <v>0</v>
      </c>
    </row>
    <row r="64" spans="1:24" ht="25.5" x14ac:dyDescent="0.2">
      <c r="A64" s="30">
        <v>268</v>
      </c>
      <c r="B64" s="31" t="s">
        <v>116</v>
      </c>
      <c r="C64" s="32">
        <v>1125110100</v>
      </c>
      <c r="D64" s="32" t="s">
        <v>117</v>
      </c>
      <c r="E64" s="32" t="s">
        <v>127</v>
      </c>
      <c r="F64" s="32" t="s">
        <v>89</v>
      </c>
      <c r="G64" s="33">
        <v>1103213.27</v>
      </c>
      <c r="H64" s="33">
        <v>1181414.6599999999</v>
      </c>
      <c r="I64" s="33"/>
      <c r="J64" s="33"/>
      <c r="K64" s="34">
        <v>358324.71</v>
      </c>
      <c r="L64" s="40" t="s">
        <v>128</v>
      </c>
      <c r="M64" s="40" t="str">
        <f>'[8]COMPONENTE 1'!$E$6</f>
        <v>Componente</v>
      </c>
      <c r="N64" s="40" t="str">
        <f>'[8]COMPONENTE 1'!$E$8</f>
        <v>PREVENCIÓN DEL TRABAJO INFANTIL OTORGADA</v>
      </c>
      <c r="O64" s="40" t="str">
        <f>'[8]COMPONENTE 1'!$E$9</f>
        <v>PLATICAS</v>
      </c>
      <c r="P64" s="40" t="str">
        <f>TRIM('[8]COMPONENTE 1'!$U$2)</f>
        <v>C O M P O N E N T E 1</v>
      </c>
      <c r="Q64" s="41" t="str">
        <f>'[8]COMPONENTE 1'!$Q$10</f>
        <v>A</v>
      </c>
      <c r="R64" s="41" t="str">
        <f>'[8]COMPONENTE 1'!$C$14&amp;"    "&amp;'[8]COMPONENTE 1'!$C$15</f>
        <v xml:space="preserve">    </v>
      </c>
      <c r="S64" s="41" t="str">
        <f>'[8]COMPONENTE 1'!$I$18</f>
        <v>60 PLATICAS</v>
      </c>
      <c r="T64" s="42">
        <f>'[8]COMPONENTE 1'!$D$23</f>
        <v>89</v>
      </c>
      <c r="U64" s="42"/>
      <c r="V64" s="43">
        <f>'[8]COMPONENTE 1'!$D$21</f>
        <v>89</v>
      </c>
      <c r="W64" s="43">
        <f>'[8]COMPONENTE 1'!$D$22</f>
        <v>0</v>
      </c>
      <c r="X64" s="44">
        <f>'[8]COMPONENTE 1'!$M$10</f>
        <v>0</v>
      </c>
    </row>
    <row r="65" spans="1:24" ht="25.5" x14ac:dyDescent="0.2">
      <c r="A65" s="30">
        <v>268</v>
      </c>
      <c r="B65" s="31" t="s">
        <v>116</v>
      </c>
      <c r="C65" s="32">
        <v>1125110100</v>
      </c>
      <c r="D65" s="32" t="s">
        <v>117</v>
      </c>
      <c r="E65" s="32" t="s">
        <v>127</v>
      </c>
      <c r="F65" s="32" t="s">
        <v>89</v>
      </c>
      <c r="G65" s="33">
        <v>1103213.27</v>
      </c>
      <c r="H65" s="33">
        <v>1181414.6599999999</v>
      </c>
      <c r="I65" s="33"/>
      <c r="J65" s="33"/>
      <c r="K65" s="34">
        <v>358324.71</v>
      </c>
      <c r="L65" s="40" t="s">
        <v>128</v>
      </c>
      <c r="M65" s="40" t="str">
        <f>'[8]ACT 1.1'!$E$6</f>
        <v>Actividad</v>
      </c>
      <c r="N65" s="40" t="str">
        <f>'[8]ACT 1.1'!$E$8</f>
        <v>SOLICITAR ESPACIOS EN INSTITUCIONES EDUCATIVAS</v>
      </c>
      <c r="O65" s="40" t="str">
        <f>'[8]ACT 1.1'!$E$9</f>
        <v>INSTITUCIONES EDUCATIVAS ATENDIDAS</v>
      </c>
      <c r="P65" s="40" t="str">
        <f>TRIM('[8]ACT 1.1'!$U$2)</f>
        <v>A C T I V I D A D - 1 . 1</v>
      </c>
      <c r="Q65" s="41" t="str">
        <f>'[8]ACT 1.1'!$Q$10</f>
        <v>A</v>
      </c>
      <c r="R65" s="41" t="str">
        <f>'[8]ACT 1.1'!$C$14&amp;"    "&amp;'[8]ACT 1.1'!$C$15</f>
        <v xml:space="preserve">    </v>
      </c>
      <c r="S65" s="41" t="str">
        <f>'[8]ACT 1.1'!$I$18</f>
        <v>13 INSTITUCIONES EDUCATIVAS ATENDIDAS</v>
      </c>
      <c r="T65" s="42">
        <f>'[8]ACT 1.1'!$D$23</f>
        <v>8</v>
      </c>
      <c r="U65" s="42"/>
      <c r="V65" s="43">
        <f>'[8]ACT 1.1'!$D$21</f>
        <v>8</v>
      </c>
      <c r="W65" s="43">
        <f>'[8]ACT 1.1'!$D$22</f>
        <v>0</v>
      </c>
      <c r="X65" s="44">
        <f>'[8]ACT 1.1'!$M$10</f>
        <v>0</v>
      </c>
    </row>
    <row r="66" spans="1:24" ht="25.5" x14ac:dyDescent="0.2">
      <c r="A66" s="30">
        <v>268</v>
      </c>
      <c r="B66" s="31" t="s">
        <v>116</v>
      </c>
      <c r="C66" s="32">
        <v>1125110100</v>
      </c>
      <c r="D66" s="32" t="s">
        <v>117</v>
      </c>
      <c r="E66" s="32" t="s">
        <v>127</v>
      </c>
      <c r="F66" s="32" t="s">
        <v>89</v>
      </c>
      <c r="G66" s="33">
        <v>1103213.27</v>
      </c>
      <c r="H66" s="33">
        <v>1181414.6599999999</v>
      </c>
      <c r="I66" s="33"/>
      <c r="J66" s="33"/>
      <c r="K66" s="34">
        <v>358324.71</v>
      </c>
      <c r="L66" s="40" t="s">
        <v>128</v>
      </c>
      <c r="M66" s="40" t="str">
        <f>'[8]ACT 1.2'!$E$6</f>
        <v>Actividad</v>
      </c>
      <c r="N66" s="40" t="str">
        <f>'[8]ACT 1.2'!$E$8</f>
        <v>IMPARTICIÓN DE PLÁTICAS</v>
      </c>
      <c r="O66" s="40" t="str">
        <f>'[8]ACT 1.2'!$E$9</f>
        <v>NIÑOS, NIÑAS Y ADOLESCENTES</v>
      </c>
      <c r="P66" s="40" t="str">
        <f>TRIM('[8]ACT 1.2'!$U$2)</f>
        <v>A C T I V I D A D - 1 . 2</v>
      </c>
      <c r="Q66" s="41" t="str">
        <f>'[8]ACT 1.2'!$Q$10</f>
        <v>A</v>
      </c>
      <c r="R66" s="41" t="str">
        <f>'[8]ACT 1.2'!$C$14&amp;"    "&amp;'[8]ACT 1.2'!$C$15</f>
        <v xml:space="preserve">    </v>
      </c>
      <c r="S66" s="41" t="str">
        <f>'[8]ACT 1.2'!$I$18</f>
        <v>2100 PLATICAS</v>
      </c>
      <c r="T66" s="42">
        <f>'[8]ACT 1.2'!$D$23</f>
        <v>2645</v>
      </c>
      <c r="U66" s="42"/>
      <c r="V66" s="43">
        <f>'[8]ACT 1.2'!$D$21</f>
        <v>2645</v>
      </c>
      <c r="W66" s="43">
        <f>'[8]ACT 1.2'!$D$22</f>
        <v>0</v>
      </c>
      <c r="X66" s="44">
        <f>'[8]ACT 1.2'!$M$10</f>
        <v>0</v>
      </c>
    </row>
    <row r="67" spans="1:24" ht="25.5" x14ac:dyDescent="0.2">
      <c r="A67" s="30">
        <v>268</v>
      </c>
      <c r="B67" s="31" t="s">
        <v>116</v>
      </c>
      <c r="C67" s="32">
        <v>1125110100</v>
      </c>
      <c r="D67" s="32" t="s">
        <v>117</v>
      </c>
      <c r="E67" s="32" t="s">
        <v>127</v>
      </c>
      <c r="F67" s="32" t="s">
        <v>89</v>
      </c>
      <c r="G67" s="33">
        <v>1103213.27</v>
      </c>
      <c r="H67" s="33">
        <v>1181414.6599999999</v>
      </c>
      <c r="I67" s="33"/>
      <c r="J67" s="33"/>
      <c r="K67" s="34">
        <v>358324.71</v>
      </c>
      <c r="L67" s="40" t="s">
        <v>128</v>
      </c>
      <c r="M67" s="40" t="str">
        <f>'[8]ACT 1.3'!$E$6</f>
        <v>Actividad</v>
      </c>
      <c r="N67" s="40" t="str">
        <f>'[8]ACT 1.3'!$E$8</f>
        <v>ELABORACIÓN DEL PADRÓN DE BENEFICIARIOS</v>
      </c>
      <c r="O67" s="40" t="str">
        <f>'[8]ACT 1.3'!$E$9</f>
        <v>CAPTURAS REALIZADAS</v>
      </c>
      <c r="P67" s="40" t="str">
        <f>TRIM('[8]ACT 1.3'!$U$2)</f>
        <v>A C T I V I D A D - 1 . 3</v>
      </c>
      <c r="Q67" s="41" t="str">
        <f>'[8]ACT 1.3'!$Q$10</f>
        <v>A</v>
      </c>
      <c r="R67" s="41" t="str">
        <f>'[8]ACT 1.3'!$C$14&amp;"    "&amp;'[8]ACT 1.3'!$C$15</f>
        <v xml:space="preserve">    </v>
      </c>
      <c r="S67" s="41" t="str">
        <f>'[8]ACT 1.3'!$I$18</f>
        <v>12 CAPTURAS REALIZADAS</v>
      </c>
      <c r="T67" s="42">
        <f>'[8]ACT 1.3'!$D$23</f>
        <v>5</v>
      </c>
      <c r="U67" s="42"/>
      <c r="V67" s="43">
        <f>'[8]ACT 1.3'!$D$21</f>
        <v>5</v>
      </c>
      <c r="W67" s="43">
        <f>'[8]ACT 1.3'!$D$22</f>
        <v>0</v>
      </c>
      <c r="X67" s="44">
        <f>'[8]ACT 1.3'!$M$10</f>
        <v>0</v>
      </c>
    </row>
    <row r="68" spans="1:24" ht="25.5" x14ac:dyDescent="0.2">
      <c r="A68" s="30">
        <v>268</v>
      </c>
      <c r="B68" s="31" t="s">
        <v>116</v>
      </c>
      <c r="C68" s="32">
        <v>1125110100</v>
      </c>
      <c r="D68" s="32" t="s">
        <v>117</v>
      </c>
      <c r="E68" s="32" t="s">
        <v>127</v>
      </c>
      <c r="F68" s="32" t="s">
        <v>89</v>
      </c>
      <c r="G68" s="33">
        <v>1103213.27</v>
      </c>
      <c r="H68" s="33">
        <v>1181414.6599999999</v>
      </c>
      <c r="I68" s="33"/>
      <c r="J68" s="33"/>
      <c r="K68" s="34">
        <v>358324.71</v>
      </c>
      <c r="L68" s="40" t="s">
        <v>128</v>
      </c>
      <c r="M68" s="40" t="str">
        <f>'[8]ACT 1.4'!$E$6</f>
        <v>Actividad</v>
      </c>
      <c r="N68" s="40" t="str">
        <f>'[8]ACT 1.4'!$E$8</f>
        <v>GENERACIÓN DE INFORME MENSUAL DE ACTIVIDADES</v>
      </c>
      <c r="O68" s="40" t="str">
        <f>'[8]ACT 1.4'!$E$9</f>
        <v>INFORMES REALIZADOS</v>
      </c>
      <c r="P68" s="40" t="str">
        <f>TRIM('[8]ACT 1.4'!$U$2)</f>
        <v>A C T I V I D A D - 1 . 4</v>
      </c>
      <c r="Q68" s="41" t="str">
        <f>'[8]ACT 1.4'!$Q$10</f>
        <v>A</v>
      </c>
      <c r="R68" s="41" t="str">
        <f>'[8]ACT 1.4'!$C$14&amp;"    "&amp;'[8]ACT 1.4'!$C$15</f>
        <v xml:space="preserve">    </v>
      </c>
      <c r="S68" s="41" t="str">
        <f>'[8]ACT 1.4'!$I$18</f>
        <v>12 INFORMES REALIZADOS</v>
      </c>
      <c r="T68" s="42">
        <f>'[8]ACT 1.4'!$D$23</f>
        <v>5</v>
      </c>
      <c r="U68" s="42"/>
      <c r="V68" s="43">
        <f>'[8]ACT 1.4'!$D$21</f>
        <v>5</v>
      </c>
      <c r="W68" s="43">
        <f>'[8]ACT 1.4'!$D$22</f>
        <v>0</v>
      </c>
      <c r="X68" s="44">
        <f>'[8]ACT 1.4'!$M$10</f>
        <v>0</v>
      </c>
    </row>
    <row r="69" spans="1:24" ht="25.5" x14ac:dyDescent="0.2">
      <c r="A69" s="30">
        <v>268</v>
      </c>
      <c r="B69" s="31" t="s">
        <v>116</v>
      </c>
      <c r="C69" s="32">
        <v>1125110100</v>
      </c>
      <c r="D69" s="32" t="s">
        <v>117</v>
      </c>
      <c r="E69" s="32" t="s">
        <v>127</v>
      </c>
      <c r="F69" s="32" t="s">
        <v>89</v>
      </c>
      <c r="G69" s="33">
        <v>1103213.27</v>
      </c>
      <c r="H69" s="33">
        <v>1181414.6599999999</v>
      </c>
      <c r="I69" s="33"/>
      <c r="J69" s="33"/>
      <c r="K69" s="34">
        <v>358324.71</v>
      </c>
      <c r="L69" s="40" t="s">
        <v>128</v>
      </c>
      <c r="M69" s="40" t="str">
        <f>'[8]COMPONENTE 2'!$E$6</f>
        <v>Componente</v>
      </c>
      <c r="N69" s="40" t="str">
        <f>'[8]COMPONENTE 2'!$E$8</f>
        <v>CONCIERTOS REALIZADOS</v>
      </c>
      <c r="O69" s="40" t="str">
        <f>'[8]COMPONENTE 2'!$E$9</f>
        <v>CONCIERTOS</v>
      </c>
      <c r="P69" s="40" t="str">
        <f>TRIM('[8]COMPONENTE 2'!$U$2)</f>
        <v>C O M P O N E N T E - 2</v>
      </c>
      <c r="Q69" s="41" t="str">
        <f>'[8]COMPONENTE 2'!$Q$10</f>
        <v>A</v>
      </c>
      <c r="R69" s="41" t="str">
        <f>'[8]COMPONENTE 2'!$C$14&amp;"    "&amp;'[8]COMPONENTE 2'!$C$15</f>
        <v xml:space="preserve">    </v>
      </c>
      <c r="S69" s="41" t="str">
        <f>'[8]COMPONENTE 2'!$I$18</f>
        <v>3 CONCIERTOS</v>
      </c>
      <c r="T69" s="42">
        <f>'[8]COMPONENTE 2'!$D$23</f>
        <v>2</v>
      </c>
      <c r="U69" s="42"/>
      <c r="V69" s="43">
        <f>'[8]COMPONENTE 2'!$D$21</f>
        <v>2</v>
      </c>
      <c r="W69" s="43">
        <f>'[8]COMPONENTE 2'!$D$22</f>
        <v>0</v>
      </c>
      <c r="X69" s="44">
        <f>'[8]COMPONENTE 2'!$M$10</f>
        <v>0</v>
      </c>
    </row>
    <row r="70" spans="1:24" ht="25.5" x14ac:dyDescent="0.2">
      <c r="A70" s="30">
        <v>268</v>
      </c>
      <c r="B70" s="31" t="s">
        <v>116</v>
      </c>
      <c r="C70" s="32">
        <v>1125110100</v>
      </c>
      <c r="D70" s="32" t="s">
        <v>117</v>
      </c>
      <c r="E70" s="32" t="s">
        <v>127</v>
      </c>
      <c r="F70" s="32" t="s">
        <v>89</v>
      </c>
      <c r="G70" s="33">
        <v>1103213.27</v>
      </c>
      <c r="H70" s="33">
        <v>1181414.6599999999</v>
      </c>
      <c r="I70" s="33"/>
      <c r="J70" s="33"/>
      <c r="K70" s="34">
        <v>358324.71</v>
      </c>
      <c r="L70" s="40" t="s">
        <v>128</v>
      </c>
      <c r="M70" s="40" t="str">
        <f>'[8]ACT 2.1'!$E$6</f>
        <v>Actividad</v>
      </c>
      <c r="N70" s="40" t="str">
        <f>'[8]ACT 2.1'!$E$8</f>
        <v>LANZAMIENTO Y DIFUSIÓN DE LA CONVOCATORIA</v>
      </c>
      <c r="O70" s="40" t="str">
        <f>'[8]ACT 2.1'!$E$9</f>
        <v>CONVOCATORIA</v>
      </c>
      <c r="P70" s="40" t="str">
        <f>TRIM('[8]ACT 2.1'!$U$2)</f>
        <v>A C T I V I D A D - 2 . 1</v>
      </c>
      <c r="Q70" s="41" t="str">
        <f>'[8]ACT 2.1'!$Q$10</f>
        <v>A</v>
      </c>
      <c r="R70" s="41" t="str">
        <f>'[8]ACT 2.1'!$C$14&amp;"    "&amp;'[8]ACT 2.1'!$C$15</f>
        <v xml:space="preserve">    </v>
      </c>
      <c r="S70" s="41" t="str">
        <f>'[8]ACT 2.1'!$I$18</f>
        <v>2 CONVOCATORIA</v>
      </c>
      <c r="T70" s="42">
        <f>'[8]ACT 2.1'!$D$23</f>
        <v>1</v>
      </c>
      <c r="U70" s="42"/>
      <c r="V70" s="43">
        <f>'[8]ACT 2.1'!$D$21</f>
        <v>1</v>
      </c>
      <c r="W70" s="43">
        <f>'[8]ACT 2.1'!$D$22</f>
        <v>0</v>
      </c>
      <c r="X70" s="44">
        <f>'[8]ACT 2.1'!$M$10</f>
        <v>0</v>
      </c>
    </row>
    <row r="71" spans="1:24" ht="25.5" x14ac:dyDescent="0.2">
      <c r="A71" s="30">
        <v>268</v>
      </c>
      <c r="B71" s="31" t="s">
        <v>116</v>
      </c>
      <c r="C71" s="32">
        <v>1125110100</v>
      </c>
      <c r="D71" s="32" t="s">
        <v>117</v>
      </c>
      <c r="E71" s="32" t="s">
        <v>127</v>
      </c>
      <c r="F71" s="32" t="s">
        <v>89</v>
      </c>
      <c r="G71" s="33">
        <v>1103213.27</v>
      </c>
      <c r="H71" s="33">
        <v>1181414.6599999999</v>
      </c>
      <c r="I71" s="33"/>
      <c r="J71" s="33"/>
      <c r="K71" s="34">
        <v>358324.71</v>
      </c>
      <c r="L71" s="40" t="s">
        <v>128</v>
      </c>
      <c r="M71" s="40" t="str">
        <f>'[8]ACT 2.2'!$E$6</f>
        <v>Actividad</v>
      </c>
      <c r="N71" s="40" t="str">
        <f>'[8]ACT 2.2'!$E$8</f>
        <v>RESULTADOS DE AUDICIONES</v>
      </c>
      <c r="O71" s="40" t="str">
        <f>'[8]ACT 2.2'!$E$9</f>
        <v>NIÑOS, NIÑAS Y ADOLESCENTES INTEGRADOS</v>
      </c>
      <c r="P71" s="40" t="str">
        <f>TRIM('[8]ACT 2.2'!$U$2)</f>
        <v>A C T I V I D A D - 2 . 2</v>
      </c>
      <c r="Q71" s="41" t="str">
        <f>'[8]ACT 2.2'!$Q$10</f>
        <v>A</v>
      </c>
      <c r="R71" s="41" t="str">
        <f>'[8]ACT 2.2'!$C$14&amp;"    "&amp;'[8]ACT 2.2'!$C$15</f>
        <v xml:space="preserve">    </v>
      </c>
      <c r="S71" s="41" t="str">
        <f>'[8]ACT 2.2'!$I$18</f>
        <v>10 RESULTADOS</v>
      </c>
      <c r="T71" s="42">
        <f>'[8]ACT 2.2'!$D$23</f>
        <v>5</v>
      </c>
      <c r="U71" s="42"/>
      <c r="V71" s="43">
        <f>'[8]ACT 2.2'!$D$21</f>
        <v>5</v>
      </c>
      <c r="W71" s="43">
        <f>'[8]ACT 2.2'!$D$22</f>
        <v>0</v>
      </c>
      <c r="X71" s="44">
        <f>'[8]ACT 2.2'!$M$10</f>
        <v>0</v>
      </c>
    </row>
    <row r="72" spans="1:24" ht="33.75" x14ac:dyDescent="0.2">
      <c r="A72" s="30">
        <v>268</v>
      </c>
      <c r="B72" s="31" t="s">
        <v>116</v>
      </c>
      <c r="C72" s="32">
        <v>1125110100</v>
      </c>
      <c r="D72" s="32" t="s">
        <v>117</v>
      </c>
      <c r="E72" s="32" t="s">
        <v>127</v>
      </c>
      <c r="F72" s="32" t="s">
        <v>89</v>
      </c>
      <c r="G72" s="33">
        <v>1103213.27</v>
      </c>
      <c r="H72" s="33">
        <v>1181414.6599999999</v>
      </c>
      <c r="I72" s="33"/>
      <c r="J72" s="33"/>
      <c r="K72" s="34">
        <v>358324.71</v>
      </c>
      <c r="L72" s="40" t="s">
        <v>128</v>
      </c>
      <c r="M72" s="40" t="str">
        <f>'[8]ACT 2.3'!$E$6</f>
        <v>Actividad</v>
      </c>
      <c r="N72" s="40" t="str">
        <f>'[8]ACT 2.3'!$E$8</f>
        <v>INSTITUCIONES ATENDIDAS CON DIFUSION DE LA ORQUESTA INFANTIL</v>
      </c>
      <c r="O72" s="40" t="str">
        <f>'[8]ACT 2.3'!$E$9</f>
        <v>INSTITUCIONES EDUCATIVAS ATENDIDAS</v>
      </c>
      <c r="P72" s="40" t="str">
        <f>TRIM('[8]ACT 2.3'!$U$2)</f>
        <v>A C T I V I D A D - 2 . 3</v>
      </c>
      <c r="Q72" s="41" t="str">
        <f>'[8]ACT 2.3'!$Q$10</f>
        <v>A</v>
      </c>
      <c r="R72" s="41" t="str">
        <f>'[8]ACT 2.3'!$C$14&amp;"    "&amp;'[8]ACT 2.3'!$C$15</f>
        <v xml:space="preserve">    </v>
      </c>
      <c r="S72" s="41" t="str">
        <f>'[8]ACT 2.3'!$I$18</f>
        <v>4 INSTITUCIONES EDUCATIVAS (CONCIERTOS DIDACTICOS)</v>
      </c>
      <c r="T72" s="42">
        <f>'[8]ACT 2.3'!$D$23</f>
        <v>2</v>
      </c>
      <c r="U72" s="42"/>
      <c r="V72" s="43">
        <f>'[8]ACT 2.3'!$D$21</f>
        <v>2</v>
      </c>
      <c r="W72" s="43">
        <f>'[8]ACT 2.3'!$D$22</f>
        <v>0</v>
      </c>
      <c r="X72" s="44">
        <f>'[8]ACT 2.3'!$M$10</f>
        <v>0</v>
      </c>
    </row>
    <row r="73" spans="1:24" ht="25.5" x14ac:dyDescent="0.2">
      <c r="A73" s="30">
        <v>268</v>
      </c>
      <c r="B73" s="31" t="s">
        <v>116</v>
      </c>
      <c r="C73" s="32">
        <v>1125110100</v>
      </c>
      <c r="D73" s="32" t="s">
        <v>117</v>
      </c>
      <c r="E73" s="32" t="s">
        <v>127</v>
      </c>
      <c r="F73" s="32" t="s">
        <v>89</v>
      </c>
      <c r="G73" s="33">
        <v>1103213.27</v>
      </c>
      <c r="H73" s="33">
        <v>1181414.6599999999</v>
      </c>
      <c r="I73" s="33"/>
      <c r="J73" s="33"/>
      <c r="K73" s="34">
        <v>358324.71</v>
      </c>
      <c r="L73" s="40" t="s">
        <v>128</v>
      </c>
      <c r="M73" s="40" t="str">
        <f>'[8]COMPONENTE 3'!$E$6</f>
        <v>Componente</v>
      </c>
      <c r="N73" s="40" t="str">
        <f>'[8]COMPONENTE 3'!$E$8</f>
        <v>LECHE LÍQUIDA ENTREGADA</v>
      </c>
      <c r="O73" s="40" t="str">
        <f>'[8]COMPONENTE 3'!$E$9</f>
        <v>ATENCIÓN A NIÑOS, NIÑAS Y ADOLESCENTES</v>
      </c>
      <c r="P73" s="40" t="str">
        <f>TRIM('[8]COMPONENTE 3'!$U$2)</f>
        <v>C O M P O N E N T E - 3</v>
      </c>
      <c r="Q73" s="41" t="str">
        <f>'[8]COMPONENTE 3'!$Q$10</f>
        <v>A</v>
      </c>
      <c r="R73" s="41" t="str">
        <f>'[8]COMPONENTE 3'!$C$14&amp;"    "&amp;'[8]COMPONENTE 3'!$C$15</f>
        <v xml:space="preserve">    </v>
      </c>
      <c r="S73" s="41" t="str">
        <f>'[8]COMPONENTE 3'!$I$18</f>
        <v>1200 ATENCIÓN A NIÑAS, NIÑOS Y ADOLESCENTES</v>
      </c>
      <c r="T73" s="42">
        <f>'[8]COMPONENTE 3'!$D$23</f>
        <v>0</v>
      </c>
      <c r="U73" s="42"/>
      <c r="V73" s="43">
        <f>'[8]COMPONENTE 3'!$D$21</f>
        <v>0</v>
      </c>
      <c r="W73" s="43">
        <f>'[8]COMPONENTE 3'!$D$22</f>
        <v>0</v>
      </c>
      <c r="X73" s="44">
        <f>'[8]COMPONENTE 3'!$M$10</f>
        <v>0</v>
      </c>
    </row>
    <row r="74" spans="1:24" ht="25.5" x14ac:dyDescent="0.2">
      <c r="A74" s="30">
        <v>268</v>
      </c>
      <c r="B74" s="31" t="s">
        <v>116</v>
      </c>
      <c r="C74" s="32">
        <v>1125110100</v>
      </c>
      <c r="D74" s="32" t="s">
        <v>117</v>
      </c>
      <c r="E74" s="32" t="s">
        <v>127</v>
      </c>
      <c r="F74" s="32" t="s">
        <v>89</v>
      </c>
      <c r="G74" s="33">
        <v>1103213.27</v>
      </c>
      <c r="H74" s="33">
        <v>1181414.6599999999</v>
      </c>
      <c r="I74" s="33"/>
      <c r="J74" s="33"/>
      <c r="K74" s="34">
        <v>358324.71</v>
      </c>
      <c r="L74" s="40" t="s">
        <v>128</v>
      </c>
      <c r="M74" s="40" t="str">
        <f>'[8]ACT 3.1'!$E$6</f>
        <v>Actividad</v>
      </c>
      <c r="N74" s="40" t="str">
        <f>'[8]ACT 3.1'!$E$8</f>
        <v>LANZAMIENTO Y DIFUSIÓN DE LA CONVOCATORIA</v>
      </c>
      <c r="O74" s="40" t="str">
        <f>'[8]ACT 3.1'!$E$9</f>
        <v>CONVOCATORIA</v>
      </c>
      <c r="P74" s="40" t="str">
        <f>TRIM('[8]ACT 3.1'!$U$2)</f>
        <v>A C T I V I D A D - 3 . 1</v>
      </c>
      <c r="Q74" s="41" t="str">
        <f>'[8]ACT 3.1'!$Q$10</f>
        <v>A</v>
      </c>
      <c r="R74" s="41" t="str">
        <f>'[8]ACT 3.1'!$C$14&amp;"    "&amp;'[8]ACT 3.1'!$C$15</f>
        <v xml:space="preserve">    </v>
      </c>
      <c r="S74" s="41" t="str">
        <f>'[8]ACT 3.1'!$I$18</f>
        <v>2 REDES SOCIALES, PERIFONEO Y FOLLETOS</v>
      </c>
      <c r="T74" s="42">
        <f>'[8]ACT 3.1'!$D$23</f>
        <v>0</v>
      </c>
      <c r="U74" s="42"/>
      <c r="V74" s="43">
        <f>'[8]ACT 3.1'!$D$21</f>
        <v>0</v>
      </c>
      <c r="W74" s="43">
        <f>'[8]ACT 3.1'!$D$22</f>
        <v>0</v>
      </c>
      <c r="X74" s="44">
        <f>'[8]ACT 3.1'!$M$10</f>
        <v>0</v>
      </c>
    </row>
    <row r="75" spans="1:24" ht="25.5" x14ac:dyDescent="0.2">
      <c r="A75" s="30">
        <v>268</v>
      </c>
      <c r="B75" s="31" t="s">
        <v>116</v>
      </c>
      <c r="C75" s="32">
        <v>1125110100</v>
      </c>
      <c r="D75" s="32" t="s">
        <v>117</v>
      </c>
      <c r="E75" s="32" t="s">
        <v>127</v>
      </c>
      <c r="F75" s="32" t="s">
        <v>89</v>
      </c>
      <c r="G75" s="33">
        <v>1103213.27</v>
      </c>
      <c r="H75" s="33">
        <v>1181414.6599999999</v>
      </c>
      <c r="I75" s="33"/>
      <c r="J75" s="33"/>
      <c r="K75" s="34">
        <v>358324.71</v>
      </c>
      <c r="L75" s="40" t="s">
        <v>128</v>
      </c>
      <c r="M75" s="40" t="str">
        <f>'[8]ACT 3.2'!$E$6</f>
        <v>Actividad</v>
      </c>
      <c r="N75" s="40" t="str">
        <f>'[8]ACT 3.2'!$E$8</f>
        <v>INSCRIPCIONES Y RECEPCIÓN DE DOCUMENTOS</v>
      </c>
      <c r="O75" s="40" t="str">
        <f>'[8]ACT 3.2'!$E$9</f>
        <v>INSCRIPCIONES</v>
      </c>
      <c r="P75" s="40" t="str">
        <f>TRIM('[8]ACT 3.2'!$U$2)</f>
        <v>A C T I V I D A D - 3 . 2</v>
      </c>
      <c r="Q75" s="41" t="str">
        <f>'[8]ACT 3.2'!$Q$10</f>
        <v>A</v>
      </c>
      <c r="R75" s="41" t="str">
        <f>'[8]ACT 3.2'!$C$14&amp;"    "&amp;'[8]ACT 3.2'!$C$15</f>
        <v xml:space="preserve">    </v>
      </c>
      <c r="S75" s="41" t="str">
        <f>'[8]ACT 3.2'!$I$18</f>
        <v>1200 INSCRIPCIONES</v>
      </c>
      <c r="T75" s="42">
        <f>'[8]ACT 3.2'!$D$23</f>
        <v>0</v>
      </c>
      <c r="U75" s="42"/>
      <c r="V75" s="43">
        <f>'[8]ACT 3.2'!$D$21</f>
        <v>0</v>
      </c>
      <c r="W75" s="43">
        <f>'[8]ACT 3.2'!$D$22</f>
        <v>0</v>
      </c>
      <c r="X75" s="44">
        <f>'[8]ACT 3.2'!$M$10</f>
        <v>0</v>
      </c>
    </row>
    <row r="76" spans="1:24" ht="25.5" x14ac:dyDescent="0.2">
      <c r="A76" s="30">
        <v>268</v>
      </c>
      <c r="B76" s="31" t="s">
        <v>116</v>
      </c>
      <c r="C76" s="32">
        <v>1125110100</v>
      </c>
      <c r="D76" s="32" t="s">
        <v>117</v>
      </c>
      <c r="E76" s="32" t="s">
        <v>127</v>
      </c>
      <c r="F76" s="32" t="s">
        <v>89</v>
      </c>
      <c r="G76" s="33">
        <v>1103213.27</v>
      </c>
      <c r="H76" s="33">
        <v>1181414.6599999999</v>
      </c>
      <c r="I76" s="33"/>
      <c r="J76" s="33"/>
      <c r="K76" s="34">
        <v>358324.71</v>
      </c>
      <c r="L76" s="40" t="s">
        <v>128</v>
      </c>
      <c r="M76" s="40" t="str">
        <f>'[8]ACT 3.3'!$E$6</f>
        <v>Actividad</v>
      </c>
      <c r="N76" s="40" t="str">
        <f>'[8]ACT 3.3'!$E$8</f>
        <v>ENTREGAS DE LECHE LIQUIDA</v>
      </c>
      <c r="O76" s="40" t="str">
        <f>'[8]ACT 3.3'!$E$9</f>
        <v>CAJAS</v>
      </c>
      <c r="P76" s="40" t="str">
        <f>TRIM('[8]ACT 3.3'!$U$2)</f>
        <v>A C T I V I D A D - 3 . 3</v>
      </c>
      <c r="Q76" s="41" t="str">
        <f>'[8]ACT 3.3'!$Q$10</f>
        <v>A</v>
      </c>
      <c r="R76" s="41" t="str">
        <f>'[8]ACT 3.3'!$C$14&amp;"    "&amp;'[8]ACT 3.3'!$C$15</f>
        <v xml:space="preserve">    </v>
      </c>
      <c r="S76" s="41" t="str">
        <f>'[8]ACT 3.3'!$I$18</f>
        <v>14400 CAJAS DE LECHE</v>
      </c>
      <c r="T76" s="42">
        <f>'[8]ACT 3.3'!$D$23</f>
        <v>0</v>
      </c>
      <c r="U76" s="42"/>
      <c r="V76" s="43">
        <f>'[8]ACT 3.3'!$D$21</f>
        <v>0</v>
      </c>
      <c r="W76" s="43">
        <f>'[8]ACT 3.3'!$D$22</f>
        <v>0</v>
      </c>
      <c r="X76" s="44">
        <f>'[8]ACT 3.3'!$M$10</f>
        <v>0</v>
      </c>
    </row>
    <row r="77" spans="1:24" ht="33.75" x14ac:dyDescent="0.2">
      <c r="A77" s="30">
        <v>232</v>
      </c>
      <c r="B77" s="31" t="s">
        <v>108</v>
      </c>
      <c r="C77" s="32">
        <v>1125110100</v>
      </c>
      <c r="D77" s="32" t="s">
        <v>118</v>
      </c>
      <c r="E77" s="32" t="s">
        <v>127</v>
      </c>
      <c r="F77" s="32" t="s">
        <v>89</v>
      </c>
      <c r="G77" s="33">
        <v>901920.85</v>
      </c>
      <c r="H77" s="33">
        <v>966522.92</v>
      </c>
      <c r="I77" s="33"/>
      <c r="J77" s="33"/>
      <c r="K77" s="34">
        <v>300729.31</v>
      </c>
      <c r="L77" s="40" t="s">
        <v>128</v>
      </c>
      <c r="M77" s="40" t="str">
        <f>[9]FIN!$E$6</f>
        <v>Fin</v>
      </c>
      <c r="N77" s="40" t="str">
        <f>[9]FIN!$E$8</f>
        <v>CONTRIBUIR EN LA RECUPERACIÓN DE LAS PERSONAS CON DISCAPACIDAD E INCAPACIDAD, EN BASE A REHABILITACIÓN FÍSICA.</v>
      </c>
      <c r="O77" s="40" t="str">
        <f>[9]FIN!$E$9</f>
        <v>USUARIOS ATENDIDOS</v>
      </c>
      <c r="P77" s="40" t="str">
        <f>TRIM([9]FIN!$U$2)</f>
        <v>F I N</v>
      </c>
      <c r="Q77" s="41" t="str">
        <f>[9]FIN!$Q$10</f>
        <v>A</v>
      </c>
      <c r="R77" s="41" t="str">
        <f>[9]FIN!$C$14&amp;"    "&amp;[9]FIN!$C$15</f>
        <v xml:space="preserve">    </v>
      </c>
      <c r="S77" s="41" t="str">
        <f>[9]FIN!$I$18</f>
        <v>2000 - NÚMERO TOTAL DE USUARIOS ATENDIDOS</v>
      </c>
      <c r="T77" s="42">
        <f>[9]FIN!$D$23</f>
        <v>2179</v>
      </c>
      <c r="U77" s="31"/>
      <c r="V77" s="43">
        <f>[9]FIN!$D$21</f>
        <v>2179</v>
      </c>
      <c r="W77" s="43">
        <f>[9]FIN!$D$22</f>
        <v>0</v>
      </c>
      <c r="X77" s="44">
        <f>[9]FIN!$M$10</f>
        <v>0</v>
      </c>
    </row>
    <row r="78" spans="1:24" ht="56.25" x14ac:dyDescent="0.2">
      <c r="A78" s="30">
        <v>232</v>
      </c>
      <c r="B78" s="31" t="s">
        <v>108</v>
      </c>
      <c r="C78" s="32">
        <v>1125110100</v>
      </c>
      <c r="D78" s="32" t="s">
        <v>118</v>
      </c>
      <c r="E78" s="32" t="s">
        <v>127</v>
      </c>
      <c r="F78" s="32" t="s">
        <v>89</v>
      </c>
      <c r="G78" s="33">
        <v>901920.85</v>
      </c>
      <c r="H78" s="33">
        <v>966522.92</v>
      </c>
      <c r="I78" s="33"/>
      <c r="J78" s="33"/>
      <c r="K78" s="34">
        <v>300729.31</v>
      </c>
      <c r="L78" s="40" t="s">
        <v>128</v>
      </c>
      <c r="M78" s="40" t="str">
        <f>[9]PROPOSITO!$E$6</f>
        <v>Proposito</v>
      </c>
      <c r="N78" s="40" t="str">
        <f>[9]PROPOSITO!$E$8</f>
        <v>QUE LA POBLACIÓN OBJETIVO DEL MUNICIPIO DE VALLE SANTIAGO, GTO., CUENTE CON INFORMACIÓN SUFICIENTE, REFERENTE A LA DISCAPACIDAD E INCAPACIDAD PARA INCIDIR EN LA DISMINUCIÓN DE CASOS.</v>
      </c>
      <c r="O78" s="40" t="str">
        <f>[9]PROPOSITO!$E$9</f>
        <v>PLÁTICAS DE CONCIENTIZACIÓN</v>
      </c>
      <c r="P78" s="40" t="str">
        <f>TRIM([9]PROPOSITO!$U$2)</f>
        <v>P R O P Ó S I T O</v>
      </c>
      <c r="Q78" s="41" t="str">
        <f>[9]PROPOSITO!$Q$10</f>
        <v>A</v>
      </c>
      <c r="R78" s="41" t="str">
        <f>[9]PROPOSITO!$C$14&amp;"    "&amp;[9]PROPOSITO!$C$15</f>
        <v xml:space="preserve">    </v>
      </c>
      <c r="S78" s="41" t="str">
        <f>[9]PROPOSITO!$I$18</f>
        <v>20 - NÚMERO DE PLÁTICAS OTORGADAS</v>
      </c>
      <c r="T78" s="42">
        <f>[9]PROPOSITO!$D$23</f>
        <v>58</v>
      </c>
      <c r="U78" s="31"/>
      <c r="V78" s="43">
        <f>[9]PROPOSITO!$D$21</f>
        <v>58</v>
      </c>
      <c r="W78" s="43">
        <f>[9]PROPOSITO!$D$22</f>
        <v>0</v>
      </c>
      <c r="X78" s="44">
        <f>[9]PROPOSITO!$M$10</f>
        <v>0</v>
      </c>
    </row>
    <row r="79" spans="1:24" ht="45" x14ac:dyDescent="0.2">
      <c r="A79" s="30">
        <v>232</v>
      </c>
      <c r="B79" s="31" t="s">
        <v>108</v>
      </c>
      <c r="C79" s="32">
        <v>1125110100</v>
      </c>
      <c r="D79" s="32" t="s">
        <v>118</v>
      </c>
      <c r="E79" s="32" t="s">
        <v>127</v>
      </c>
      <c r="F79" s="32" t="s">
        <v>89</v>
      </c>
      <c r="G79" s="33">
        <v>901920.85</v>
      </c>
      <c r="H79" s="33">
        <v>966522.92</v>
      </c>
      <c r="I79" s="33"/>
      <c r="J79" s="33"/>
      <c r="K79" s="34">
        <v>300729.31</v>
      </c>
      <c r="L79" s="40" t="s">
        <v>128</v>
      </c>
      <c r="M79" s="40" t="str">
        <f>'[9]COMPONENTE 1'!$E$6</f>
        <v>Componente</v>
      </c>
      <c r="N79" s="40" t="str">
        <f>'[9]COMPONENTE 1'!$E$8</f>
        <v>1.- ATENCIÓN EN REHABILITACIÓN FÍSICA Y OCUPACIONAL OTORGADA</v>
      </c>
      <c r="O79" s="40" t="str">
        <f>'[9]COMPONENTE 1'!$E$9</f>
        <v>PACIENTES ATENDIDOS EN REHABILITACIÓN</v>
      </c>
      <c r="P79" s="40" t="str">
        <f>TRIM('[9]COMPONENTE 1'!$U$2)</f>
        <v>C O M P O N E N T E 1</v>
      </c>
      <c r="Q79" s="41" t="str">
        <f>'[9]COMPONENTE 1'!$Q$10</f>
        <v>A</v>
      </c>
      <c r="R79" s="41" t="str">
        <f>'[9]COMPONENTE 1'!$C$14&amp;"    "&amp;'[9]COMPONENTE 1'!$C$15</f>
        <v xml:space="preserve">    </v>
      </c>
      <c r="S79" s="41" t="str">
        <f>'[9]COMPONENTE 1'!$I$18</f>
        <v>1700 - NÚMERO DE PACIENTES ATENDIDOS EN LA UNIDAD DE REHABILITACIÓN</v>
      </c>
      <c r="T79" s="42">
        <f>'[9]COMPONENTE 1'!$D$23</f>
        <v>850</v>
      </c>
      <c r="U79" s="31"/>
      <c r="V79" s="43">
        <f>'[9]COMPONENTE 1'!$D$21</f>
        <v>850</v>
      </c>
      <c r="W79" s="43">
        <f>'[9]COMPONENTE 1'!$D$22</f>
        <v>0</v>
      </c>
      <c r="X79" s="44">
        <f>'[9]COMPONENTE 1'!$M$10</f>
        <v>0</v>
      </c>
    </row>
    <row r="80" spans="1:24" ht="25.5" x14ac:dyDescent="0.2">
      <c r="A80" s="30">
        <v>232</v>
      </c>
      <c r="B80" s="31" t="s">
        <v>108</v>
      </c>
      <c r="C80" s="32">
        <v>1125110100</v>
      </c>
      <c r="D80" s="32" t="s">
        <v>118</v>
      </c>
      <c r="E80" s="32" t="s">
        <v>127</v>
      </c>
      <c r="F80" s="32" t="s">
        <v>89</v>
      </c>
      <c r="G80" s="33">
        <v>901920.85</v>
      </c>
      <c r="H80" s="33">
        <v>966522.92</v>
      </c>
      <c r="I80" s="33"/>
      <c r="J80" s="33"/>
      <c r="K80" s="34">
        <v>300729.31</v>
      </c>
      <c r="L80" s="40" t="s">
        <v>128</v>
      </c>
      <c r="M80" s="40" t="str">
        <f>'[9]ACT 1.1'!$E$6</f>
        <v>Actividad</v>
      </c>
      <c r="N80" s="40" t="str">
        <f>'[9]ACT 1.1'!$E$8</f>
        <v>1.1 RECIBIR DOCUMENTACIÓN DEL PACIENTE</v>
      </c>
      <c r="O80" s="40" t="str">
        <f>'[9]ACT 1.1'!$E$9</f>
        <v>DOCUMENTOS</v>
      </c>
      <c r="P80" s="40" t="str">
        <f>TRIM('[9]ACT 1.1'!$U$2)</f>
        <v>A C T I V I D A D - 1 . 1</v>
      </c>
      <c r="Q80" s="41" t="str">
        <f>'[9]ACT 1.1'!$Q$10</f>
        <v>A</v>
      </c>
      <c r="R80" s="41" t="str">
        <f>'[9]ACT 1.1'!$C$14&amp;"    "&amp;'[9]ACT 1.1'!$C$15</f>
        <v xml:space="preserve">    </v>
      </c>
      <c r="S80" s="41" t="str">
        <f>'[9]ACT 1.1'!$I$18</f>
        <v>600 - NÚMERO DE DOCUMENTACIÓN RECIBIDA</v>
      </c>
      <c r="T80" s="42">
        <f>'[9]ACT 1.1'!$D$23</f>
        <v>374</v>
      </c>
      <c r="U80" s="31"/>
      <c r="V80" s="43">
        <f>'[9]ACT 1.1'!$D$21</f>
        <v>374</v>
      </c>
      <c r="W80" s="43">
        <f>'[9]ACT 1.1'!$D$22</f>
        <v>0</v>
      </c>
      <c r="X80" s="44">
        <f>'[9]ACT 1.1'!$M$10</f>
        <v>0</v>
      </c>
    </row>
    <row r="81" spans="1:24" ht="56.25" x14ac:dyDescent="0.2">
      <c r="A81" s="30">
        <v>232</v>
      </c>
      <c r="B81" s="31" t="s">
        <v>108</v>
      </c>
      <c r="C81" s="32">
        <v>1125110100</v>
      </c>
      <c r="D81" s="32" t="s">
        <v>118</v>
      </c>
      <c r="E81" s="32" t="s">
        <v>127</v>
      </c>
      <c r="F81" s="32" t="s">
        <v>89</v>
      </c>
      <c r="G81" s="33">
        <v>901920.85</v>
      </c>
      <c r="H81" s="33">
        <v>966522.92</v>
      </c>
      <c r="I81" s="33"/>
      <c r="J81" s="33"/>
      <c r="K81" s="34">
        <v>300729.31</v>
      </c>
      <c r="L81" s="40" t="s">
        <v>128</v>
      </c>
      <c r="M81" s="40" t="str">
        <f>'[9]ACT 1.2'!$E$6</f>
        <v>Actividad</v>
      </c>
      <c r="N81" s="40" t="str">
        <f>'[9]ACT 1.2'!$E$8</f>
        <v>1.5 REMITIR AL PACIENTE A CONSULTA CON EL MÉDICO ESPECIALISTA EN REHABILITACIÓN</v>
      </c>
      <c r="O81" s="40" t="str">
        <f>'[9]ACT 1.2'!$E$9</f>
        <v>CONSULTA MÉDICA</v>
      </c>
      <c r="P81" s="40" t="str">
        <f>TRIM('[9]ACT 1.2'!$U$2)</f>
        <v>A C T I V I D A D - 1 . 2</v>
      </c>
      <c r="Q81" s="41" t="str">
        <f>'[9]ACT 1.2'!$Q$10</f>
        <v>A</v>
      </c>
      <c r="R81" s="41" t="str">
        <f>'[9]ACT 1.2'!$C$14&amp;"    "&amp;'[9]ACT 1.2'!$C$15</f>
        <v xml:space="preserve">    </v>
      </c>
      <c r="S81" s="41" t="str">
        <f>'[9]ACT 1.2'!$I$18</f>
        <v>300 - NÚMERO DE CONSULTAS POR EL ESPECIALISTA EN REHABILITACIÓN OTORGADAS</v>
      </c>
      <c r="T81" s="42">
        <f>'[9]ACT 1.2'!$D$23</f>
        <v>341</v>
      </c>
      <c r="U81" s="31"/>
      <c r="V81" s="43">
        <f>'[9]ACT 1.2'!$D$21</f>
        <v>341</v>
      </c>
      <c r="W81" s="43">
        <f>'[9]ACT 1.2'!$D$22</f>
        <v>0</v>
      </c>
      <c r="X81" s="44">
        <f>'[9]ACT 1.2'!$M$10</f>
        <v>0</v>
      </c>
    </row>
    <row r="82" spans="1:24" ht="45" x14ac:dyDescent="0.2">
      <c r="A82" s="30">
        <v>232</v>
      </c>
      <c r="B82" s="31" t="s">
        <v>108</v>
      </c>
      <c r="C82" s="32">
        <v>1125110100</v>
      </c>
      <c r="D82" s="32" t="s">
        <v>118</v>
      </c>
      <c r="E82" s="32" t="s">
        <v>127</v>
      </c>
      <c r="F82" s="32" t="s">
        <v>89</v>
      </c>
      <c r="G82" s="33">
        <v>901920.85</v>
      </c>
      <c r="H82" s="33">
        <v>966522.92</v>
      </c>
      <c r="I82" s="33"/>
      <c r="J82" s="33"/>
      <c r="K82" s="34">
        <v>300729.31</v>
      </c>
      <c r="L82" s="40" t="s">
        <v>128</v>
      </c>
      <c r="M82" s="40" t="str">
        <f>'[9]COMPONENTE 2'!$E$6</f>
        <v>Componente</v>
      </c>
      <c r="N82" s="40" t="str">
        <f>'[9]COMPONENTE 2'!$E$8</f>
        <v>2.-ORIENTACIÓN EN TRATAMIENTO A PACIENTES</v>
      </c>
      <c r="O82" s="40" t="str">
        <f>'[9]COMPONENTE 2'!$E$9</f>
        <v>ORIENTACIONES</v>
      </c>
      <c r="P82" s="40" t="str">
        <f>TRIM('[9]COMPONENTE 2'!$U$2)</f>
        <v>C O M P O N E N T E - 2</v>
      </c>
      <c r="Q82" s="41" t="str">
        <f>'[9]COMPONENTE 2'!$Q$10</f>
        <v>A</v>
      </c>
      <c r="R82" s="41" t="str">
        <f>'[9]COMPONENTE 2'!$C$14&amp;"    "&amp;'[9]COMPONENTE 2'!$C$15</f>
        <v xml:space="preserve">    </v>
      </c>
      <c r="S82" s="41" t="str">
        <f>'[9]COMPONENTE 2'!$I$18</f>
        <v>1200 - NÚMERO DE PACIENTES CON TRATAMIENTO ESPECIALIZADO</v>
      </c>
      <c r="T82" s="42">
        <f>'[9]COMPONENTE 2'!$D$23</f>
        <v>1851</v>
      </c>
      <c r="U82" s="31"/>
      <c r="V82" s="43">
        <f>'[9]COMPONENTE 2'!$D$21</f>
        <v>1851</v>
      </c>
      <c r="W82" s="43">
        <f>'[9]COMPONENTE 2'!$D$22</f>
        <v>0</v>
      </c>
      <c r="X82" s="44">
        <f>'[9]COMPONENTE 2'!$M$10</f>
        <v>0</v>
      </c>
    </row>
    <row r="83" spans="1:24" ht="45" x14ac:dyDescent="0.2">
      <c r="A83" s="30">
        <v>232</v>
      </c>
      <c r="B83" s="31" t="s">
        <v>108</v>
      </c>
      <c r="C83" s="32">
        <v>1125110100</v>
      </c>
      <c r="D83" s="32" t="s">
        <v>118</v>
      </c>
      <c r="E83" s="32" t="s">
        <v>127</v>
      </c>
      <c r="F83" s="32" t="s">
        <v>89</v>
      </c>
      <c r="G83" s="33">
        <v>901920.85</v>
      </c>
      <c r="H83" s="33">
        <v>966522.92</v>
      </c>
      <c r="I83" s="33"/>
      <c r="J83" s="33"/>
      <c r="K83" s="34">
        <v>300729.31</v>
      </c>
      <c r="L83" s="40" t="s">
        <v>128</v>
      </c>
      <c r="M83" s="40" t="str">
        <f>'[9]ACT 2.1'!$E$6</f>
        <v>Actividad</v>
      </c>
      <c r="N83" s="40" t="str">
        <f>'[9]ACT 2.1'!$E$8</f>
        <v>2.1 VALORACIÓN DE EVOLUCIÓN DE PACIENTES</v>
      </c>
      <c r="O83" s="40" t="str">
        <f>'[9]ACT 2.1'!$E$9</f>
        <v>PACIENTES CON EVOLUCIÓN</v>
      </c>
      <c r="P83" s="40" t="str">
        <f>TRIM('[9]ACT 2.1'!$U$2)</f>
        <v>A C T I V I D A D - 2 . 1</v>
      </c>
      <c r="Q83" s="41" t="str">
        <f>'[9]ACT 2.1'!$Q$10</f>
        <v>A</v>
      </c>
      <c r="R83" s="41" t="str">
        <f>'[9]ACT 2.1'!$C$14&amp;"    "&amp;'[9]ACT 2.1'!$C$15</f>
        <v xml:space="preserve">    </v>
      </c>
      <c r="S83" s="41" t="str">
        <f>'[9]ACT 2.1'!$I$18</f>
        <v>600 - NÚMERO DE PACIENTES CON EVOLUCIÓN/NÚMERO DE PACIENTES ATENDIDOS</v>
      </c>
      <c r="T83" s="42">
        <f>'[9]ACT 2.1'!$D$23</f>
        <v>151</v>
      </c>
      <c r="U83" s="31"/>
      <c r="V83" s="43">
        <f>'[9]ACT 2.1'!$D$21</f>
        <v>151</v>
      </c>
      <c r="W83" s="43">
        <f>'[9]ACT 2.1'!$D$22</f>
        <v>0</v>
      </c>
      <c r="X83" s="44">
        <f>'[9]ACT 2.1'!$M$10</f>
        <v>0</v>
      </c>
    </row>
    <row r="84" spans="1:24" ht="25.5" x14ac:dyDescent="0.2">
      <c r="A84" s="30">
        <v>232</v>
      </c>
      <c r="B84" s="31" t="s">
        <v>108</v>
      </c>
      <c r="C84" s="32">
        <v>1125110100</v>
      </c>
      <c r="D84" s="32" t="s">
        <v>118</v>
      </c>
      <c r="E84" s="32" t="s">
        <v>127</v>
      </c>
      <c r="F84" s="32" t="s">
        <v>89</v>
      </c>
      <c r="G84" s="33">
        <v>901920.85</v>
      </c>
      <c r="H84" s="33">
        <v>966522.92</v>
      </c>
      <c r="I84" s="33"/>
      <c r="J84" s="33"/>
      <c r="K84" s="34">
        <v>300729.31</v>
      </c>
      <c r="L84" s="40" t="s">
        <v>128</v>
      </c>
      <c r="M84" s="40" t="str">
        <f>'[9]ACT 2.2'!$E$6</f>
        <v>Actividad</v>
      </c>
      <c r="N84" s="40" t="str">
        <f>'[9]ACT 2.2'!$E$8</f>
        <v>2.2 INFORME MENSUAL DE ACTIVIDADES</v>
      </c>
      <c r="O84" s="40" t="str">
        <f>'[9]ACT 2.2'!$E$9</f>
        <v>INFORME GENERAL DE ATENCIÓN</v>
      </c>
      <c r="P84" s="40" t="str">
        <f>TRIM('[9]ACT 2.2'!$U$2)</f>
        <v>A C T I V I D A D - 2 . 2</v>
      </c>
      <c r="Q84" s="41" t="str">
        <f>'[9]ACT 2.2'!$Q$10</f>
        <v>A</v>
      </c>
      <c r="R84" s="41" t="str">
        <f>'[9]ACT 2.2'!$C$14&amp;"    "&amp;'[9]ACT 2.2'!$C$15</f>
        <v xml:space="preserve">    </v>
      </c>
      <c r="S84" s="41" t="str">
        <f>'[9]ACT 2.2'!$I$18</f>
        <v>12 NÚMERO DE INFORMES ENTREGADOS</v>
      </c>
      <c r="T84" s="42">
        <f>'[9]ACT 2.2'!$D$23</f>
        <v>5</v>
      </c>
      <c r="U84" s="31"/>
      <c r="V84" s="43">
        <f>'[9]ACT 2.2'!$D$21</f>
        <v>5</v>
      </c>
      <c r="W84" s="43">
        <f>'[9]ACT 2.2'!$D$22</f>
        <v>0</v>
      </c>
      <c r="X84" s="44">
        <f>'[9]ACT 2.2'!$M$10</f>
        <v>0</v>
      </c>
    </row>
    <row r="85" spans="1:24" ht="25.5" x14ac:dyDescent="0.2">
      <c r="A85" s="30">
        <v>251</v>
      </c>
      <c r="B85" s="31" t="s">
        <v>119</v>
      </c>
      <c r="C85" s="32">
        <v>1125110100</v>
      </c>
      <c r="D85" s="32" t="s">
        <v>120</v>
      </c>
      <c r="E85" s="32" t="s">
        <v>127</v>
      </c>
      <c r="F85" s="32" t="s">
        <v>89</v>
      </c>
      <c r="G85" s="33">
        <v>966643.38</v>
      </c>
      <c r="H85" s="33">
        <v>1173191.52</v>
      </c>
      <c r="I85" s="33"/>
      <c r="J85" s="33"/>
      <c r="K85" s="34">
        <v>419198.48</v>
      </c>
      <c r="L85" s="40" t="s">
        <v>128</v>
      </c>
      <c r="M85" s="40">
        <f>[10]FIN!$E$6</f>
        <v>1</v>
      </c>
      <c r="N85" s="40" t="str">
        <f>[10]FIN!$E$8</f>
        <v>OP010</v>
      </c>
      <c r="O85" s="40">
        <f>[10]FIN!$E$9</f>
        <v>201</v>
      </c>
      <c r="P85" s="40" t="str">
        <f>TRIM([10]FIN!$U$2)</f>
        <v>F I N</v>
      </c>
      <c r="Q85" s="41">
        <f>[10]FIN!$Q$10</f>
        <v>0</v>
      </c>
      <c r="R85" s="41" t="str">
        <f>[10]FIN!$C$14&amp;"    "&amp;[10]FIN!$C$15</f>
        <v xml:space="preserve">    </v>
      </c>
      <c r="S85" s="41">
        <f>[10]FIN!$I$18</f>
        <v>0</v>
      </c>
      <c r="T85" s="42">
        <f>[11]FIN!$D$23</f>
        <v>0</v>
      </c>
      <c r="U85" s="31"/>
      <c r="V85" s="43">
        <f>[11]FIN!$D$21</f>
        <v>0</v>
      </c>
      <c r="W85" s="43">
        <f>[11]FIN!$D$22</f>
        <v>0</v>
      </c>
      <c r="X85" s="44">
        <f>[11]FIN!$M$10</f>
        <v>0</v>
      </c>
    </row>
    <row r="86" spans="1:24" ht="33.75" x14ac:dyDescent="0.2">
      <c r="A86" s="30">
        <v>251</v>
      </c>
      <c r="B86" s="31" t="s">
        <v>119</v>
      </c>
      <c r="C86" s="32">
        <v>1125110100</v>
      </c>
      <c r="D86" s="32" t="s">
        <v>120</v>
      </c>
      <c r="E86" s="32" t="s">
        <v>127</v>
      </c>
      <c r="F86" s="32" t="s">
        <v>89</v>
      </c>
      <c r="G86" s="33">
        <v>966643.38</v>
      </c>
      <c r="H86" s="33">
        <v>1173191.52</v>
      </c>
      <c r="I86" s="33"/>
      <c r="J86" s="33"/>
      <c r="K86" s="34">
        <v>419198.48</v>
      </c>
      <c r="L86" s="40" t="s">
        <v>128</v>
      </c>
      <c r="M86" s="40">
        <f>[10]PROPOSITO!$E$6</f>
        <v>1</v>
      </c>
      <c r="N86" s="40" t="str">
        <f>[10]PROPOSITO!$E$8</f>
        <v>OP010</v>
      </c>
      <c r="O86" s="40">
        <f>[10]PROPOSITO!$E$9</f>
        <v>201</v>
      </c>
      <c r="P86" s="40" t="str">
        <f>TRIM([10]PROPOSITO!$U$2)</f>
        <v>P R O P Ó S I T O</v>
      </c>
      <c r="Q86" s="41">
        <f>[10]PROPOSITO!$Q$10</f>
        <v>0</v>
      </c>
      <c r="R86" s="41" t="str">
        <f>[10]PROPOSITO!$C$14&amp;"    "&amp;[10]PROPOSITO!$C$15</f>
        <v xml:space="preserve">    </v>
      </c>
      <c r="S86" s="41">
        <f>[10]PROPOSITO!$I$18</f>
        <v>0</v>
      </c>
      <c r="T86" s="42">
        <f>[11]PROPOSITO!$D$23</f>
        <v>0</v>
      </c>
      <c r="U86" s="31"/>
      <c r="V86" s="43">
        <f>[11]PROPOSITO!$D$21</f>
        <v>0</v>
      </c>
      <c r="W86" s="43">
        <f>[11]PROPOSITO!$D$22</f>
        <v>0</v>
      </c>
      <c r="X86" s="44" t="str">
        <f>[11]PROPOSITO!$M$10</f>
        <v>DIF CENTRO INFANTIL COMUNITARIO</v>
      </c>
    </row>
    <row r="87" spans="1:24" ht="33.75" x14ac:dyDescent="0.2">
      <c r="A87" s="30">
        <v>251</v>
      </c>
      <c r="B87" s="31" t="s">
        <v>119</v>
      </c>
      <c r="C87" s="32">
        <v>1125110100</v>
      </c>
      <c r="D87" s="32" t="s">
        <v>120</v>
      </c>
      <c r="E87" s="32" t="s">
        <v>127</v>
      </c>
      <c r="F87" s="32" t="s">
        <v>89</v>
      </c>
      <c r="G87" s="33">
        <v>966643.38</v>
      </c>
      <c r="H87" s="33">
        <v>1173191.52</v>
      </c>
      <c r="I87" s="33"/>
      <c r="J87" s="33"/>
      <c r="K87" s="34">
        <v>419198.48</v>
      </c>
      <c r="L87" s="40" t="s">
        <v>128</v>
      </c>
      <c r="M87" s="40">
        <f>'[10]COMPONENTE 1'!$E$6</f>
        <v>1</v>
      </c>
      <c r="N87" s="40" t="str">
        <f>'[10]COMPONENTE 1'!$E$8</f>
        <v>OP010</v>
      </c>
      <c r="O87" s="40">
        <f>'[10]COMPONENTE 1'!$E$9</f>
        <v>201</v>
      </c>
      <c r="P87" s="40" t="str">
        <f>TRIM('[10]COMPONENTE 1'!$U$2)</f>
        <v>C O M P O N E N T E 1</v>
      </c>
      <c r="Q87" s="41">
        <f>'[10]COMPONENTE 1'!$Q$10</f>
        <v>0</v>
      </c>
      <c r="R87" s="41" t="str">
        <f>'[10]COMPONENTE 1'!$C$14&amp;"    "&amp;'[10]COMPONENTE 1'!$C$15</f>
        <v xml:space="preserve">    </v>
      </c>
      <c r="S87" s="41">
        <f>'[10]COMPONENTE 1'!$I$18</f>
        <v>0</v>
      </c>
      <c r="T87" s="42">
        <f>'[11]COMPONENTE 1'!$D$23</f>
        <v>0</v>
      </c>
      <c r="U87" s="31"/>
      <c r="V87" s="43">
        <f>'[11]COMPONENTE 1'!$D$21</f>
        <v>0</v>
      </c>
      <c r="W87" s="43">
        <f>'[11]COMPONENTE 1'!$D$22</f>
        <v>0</v>
      </c>
      <c r="X87" s="44" t="str">
        <f>'[11]COMPONENTE 1'!$M$10</f>
        <v>DIF CENTRO INFANTIL COMUNITARIO</v>
      </c>
    </row>
    <row r="88" spans="1:24" ht="33.75" x14ac:dyDescent="0.2">
      <c r="A88" s="30">
        <v>251</v>
      </c>
      <c r="B88" s="31" t="s">
        <v>119</v>
      </c>
      <c r="C88" s="32">
        <v>1125110100</v>
      </c>
      <c r="D88" s="32" t="s">
        <v>120</v>
      </c>
      <c r="E88" s="32" t="s">
        <v>127</v>
      </c>
      <c r="F88" s="32" t="s">
        <v>89</v>
      </c>
      <c r="G88" s="33">
        <v>966643.38</v>
      </c>
      <c r="H88" s="33">
        <v>1173191.52</v>
      </c>
      <c r="I88" s="33"/>
      <c r="J88" s="33"/>
      <c r="K88" s="34">
        <v>419198.48</v>
      </c>
      <c r="L88" s="40" t="s">
        <v>128</v>
      </c>
      <c r="M88" s="40">
        <f>'[10]ACT 1.1'!$E$6</f>
        <v>1</v>
      </c>
      <c r="N88" s="40" t="str">
        <f>'[10]ACT 1.1'!$E$8</f>
        <v>OP010</v>
      </c>
      <c r="O88" s="40">
        <f>'[10]ACT 1.1'!$E$9</f>
        <v>201</v>
      </c>
      <c r="P88" s="40" t="str">
        <f>TRIM('[10]ACT 1.1'!$U$2)</f>
        <v>A C T I V I D A D - 1 . 1</v>
      </c>
      <c r="Q88" s="41">
        <f>'[10]ACT 1.1'!$Q$10</f>
        <v>0</v>
      </c>
      <c r="R88" s="41" t="str">
        <f>'[10]ACT 1.1'!$C$14&amp;"    "&amp;'[10]ACT 1.1'!$C$15</f>
        <v xml:space="preserve">    </v>
      </c>
      <c r="S88" s="41">
        <f>'[10]ACT 1.1'!$I$18</f>
        <v>0</v>
      </c>
      <c r="T88" s="42">
        <f>'[11]ACT 1.1'!$D$23</f>
        <v>0</v>
      </c>
      <c r="U88" s="31"/>
      <c r="V88" s="43">
        <f>'[11]ACT 1.1'!$D$21</f>
        <v>0</v>
      </c>
      <c r="W88" s="43">
        <f>'[11]ACT 1.1'!$D$22</f>
        <v>0</v>
      </c>
      <c r="X88" s="44" t="str">
        <f>'[11]ACT 1.1'!$M$10</f>
        <v>DIF CENTRO INFANTIL COMUNITARIO</v>
      </c>
    </row>
    <row r="89" spans="1:24" ht="33.75" x14ac:dyDescent="0.2">
      <c r="A89" s="30">
        <v>251</v>
      </c>
      <c r="B89" s="31" t="s">
        <v>119</v>
      </c>
      <c r="C89" s="32">
        <v>1125110100</v>
      </c>
      <c r="D89" s="32" t="s">
        <v>120</v>
      </c>
      <c r="E89" s="32" t="s">
        <v>127</v>
      </c>
      <c r="F89" s="32" t="s">
        <v>89</v>
      </c>
      <c r="G89" s="33">
        <v>966643.38</v>
      </c>
      <c r="H89" s="33">
        <v>1173191.52</v>
      </c>
      <c r="I89" s="33"/>
      <c r="J89" s="33"/>
      <c r="K89" s="34">
        <v>419198.48</v>
      </c>
      <c r="L89" s="40" t="s">
        <v>128</v>
      </c>
      <c r="M89" s="40">
        <f>'[10]ACT 1.2'!$E$6</f>
        <v>1</v>
      </c>
      <c r="N89" s="40" t="str">
        <f>'[10]ACT 1.2'!$E$8</f>
        <v>OP010</v>
      </c>
      <c r="O89" s="40">
        <f>'[10]ACT 1.2'!$E$9</f>
        <v>201</v>
      </c>
      <c r="P89" s="40" t="str">
        <f>TRIM('[10]ACT 1.2'!$U$2)</f>
        <v>A C T I V I D A D - 1 . 2</v>
      </c>
      <c r="Q89" s="41">
        <f>'[10]ACT 1.2'!$Q$10</f>
        <v>0</v>
      </c>
      <c r="R89" s="41" t="str">
        <f>'[10]ACT 1.2'!$C$14&amp;"    "&amp;'[10]ACT 1.2'!$C$15</f>
        <v xml:space="preserve">    </v>
      </c>
      <c r="S89" s="41">
        <f>'[10]ACT 1.2'!$I$18</f>
        <v>0</v>
      </c>
      <c r="T89" s="42">
        <f>'[11]ACT 1.2'!$D$23</f>
        <v>0</v>
      </c>
      <c r="U89" s="31"/>
      <c r="V89" s="43">
        <f>'[11]ACT 1.2'!$D$21</f>
        <v>0</v>
      </c>
      <c r="W89" s="43">
        <f>'[11]ACT 1.2'!$D$22</f>
        <v>0</v>
      </c>
      <c r="X89" s="44" t="str">
        <f>'[11]ACT 1.2'!$M$10</f>
        <v>DIF CENTRO INFANTIL COMUNITARIO</v>
      </c>
    </row>
    <row r="90" spans="1:24" ht="33.75" x14ac:dyDescent="0.2">
      <c r="A90" s="30">
        <v>251</v>
      </c>
      <c r="B90" s="31" t="s">
        <v>119</v>
      </c>
      <c r="C90" s="32">
        <v>1125110100</v>
      </c>
      <c r="D90" s="32" t="s">
        <v>120</v>
      </c>
      <c r="E90" s="32" t="s">
        <v>127</v>
      </c>
      <c r="F90" s="32" t="s">
        <v>89</v>
      </c>
      <c r="G90" s="33">
        <v>966643.38</v>
      </c>
      <c r="H90" s="33">
        <v>1173191.52</v>
      </c>
      <c r="I90" s="33"/>
      <c r="J90" s="33"/>
      <c r="K90" s="34">
        <v>419198.48</v>
      </c>
      <c r="L90" s="40" t="s">
        <v>128</v>
      </c>
      <c r="M90" s="40">
        <f>'[10]ACT 1.3'!$E$6</f>
        <v>1</v>
      </c>
      <c r="N90" s="40" t="str">
        <f>'[10]ACT 1.3'!$E$8</f>
        <v>OP010</v>
      </c>
      <c r="O90" s="40">
        <f>'[10]ACT 1.3'!$E$9</f>
        <v>201</v>
      </c>
      <c r="P90" s="40" t="str">
        <f>TRIM('[10]ACT 1.3'!$U$2)</f>
        <v>A C T I V I D A D - 1 . 3</v>
      </c>
      <c r="Q90" s="41">
        <f>'[10]ACT 1.3'!$Q$10</f>
        <v>0</v>
      </c>
      <c r="R90" s="41" t="str">
        <f>'[10]ACT 1.3'!$C$14&amp;"    "&amp;'[10]ACT 1.3'!$C$15</f>
        <v xml:space="preserve">    </v>
      </c>
      <c r="S90" s="41">
        <f>'[10]ACT 1.3'!$I$18</f>
        <v>0</v>
      </c>
      <c r="T90" s="42">
        <f>'[11]ACT 1.3'!$D$23</f>
        <v>0</v>
      </c>
      <c r="U90" s="31"/>
      <c r="V90" s="43">
        <f>'[11]ACT 1.3'!$D$21</f>
        <v>0</v>
      </c>
      <c r="W90" s="43">
        <f>'[11]ACT 1.3'!$D$22</f>
        <v>0</v>
      </c>
      <c r="X90" s="44" t="str">
        <f>'[11]ACT 1.3'!$M$10</f>
        <v>DIF CENTRO INFANTIL COMUNITARIO</v>
      </c>
    </row>
    <row r="91" spans="1:24" ht="33.75" x14ac:dyDescent="0.2">
      <c r="A91" s="30">
        <v>251</v>
      </c>
      <c r="B91" s="31" t="s">
        <v>119</v>
      </c>
      <c r="C91" s="32">
        <v>1125110100</v>
      </c>
      <c r="D91" s="32" t="s">
        <v>120</v>
      </c>
      <c r="E91" s="32" t="s">
        <v>127</v>
      </c>
      <c r="F91" s="32" t="s">
        <v>89</v>
      </c>
      <c r="G91" s="33">
        <v>966643.38</v>
      </c>
      <c r="H91" s="33">
        <v>1173191.52</v>
      </c>
      <c r="I91" s="33"/>
      <c r="J91" s="33"/>
      <c r="K91" s="34">
        <v>419198.48</v>
      </c>
      <c r="L91" s="40" t="s">
        <v>128</v>
      </c>
      <c r="M91" s="40">
        <f>'[10]ACT 1.4'!$E$6</f>
        <v>1</v>
      </c>
      <c r="N91" s="40" t="str">
        <f>'[10]ACT 1.4'!$E$8</f>
        <v>OP010</v>
      </c>
      <c r="O91" s="40">
        <f>'[10]ACT 1.4'!$E$9</f>
        <v>201</v>
      </c>
      <c r="P91" s="40" t="str">
        <f>TRIM('[10]ACT 1.4'!$U$2)</f>
        <v>A C T I V I D A D - 1 . 4</v>
      </c>
      <c r="Q91" s="41">
        <f>'[10]ACT 1.4'!$Q$10</f>
        <v>0</v>
      </c>
      <c r="R91" s="41" t="str">
        <f>'[10]ACT 1.4'!$C$14&amp;"    "&amp;'[10]ACT 1.4'!$C$15</f>
        <v xml:space="preserve">    </v>
      </c>
      <c r="S91" s="41">
        <f>'[10]ACT 1.4'!$I$18</f>
        <v>0</v>
      </c>
      <c r="T91" s="42">
        <f>'[11]ACT 1.4'!$D$23</f>
        <v>0</v>
      </c>
      <c r="U91" s="31"/>
      <c r="V91" s="43">
        <f>'[11]ACT 1.4'!$D$21</f>
        <v>0</v>
      </c>
      <c r="W91" s="43">
        <f>'[11]ACT 1.4'!$D$22</f>
        <v>0</v>
      </c>
      <c r="X91" s="44" t="str">
        <f>'[11]ACT 1.4'!$M$10</f>
        <v>DIF CENTRO INFANTIL COMUNITARIO</v>
      </c>
    </row>
    <row r="92" spans="1:24" ht="33.75" x14ac:dyDescent="0.2">
      <c r="A92" s="30">
        <v>251</v>
      </c>
      <c r="B92" s="31" t="s">
        <v>119</v>
      </c>
      <c r="C92" s="32">
        <v>1125110100</v>
      </c>
      <c r="D92" s="32" t="s">
        <v>120</v>
      </c>
      <c r="E92" s="32" t="s">
        <v>127</v>
      </c>
      <c r="F92" s="32" t="s">
        <v>89</v>
      </c>
      <c r="G92" s="33">
        <v>966643.38</v>
      </c>
      <c r="H92" s="33">
        <v>1173191.52</v>
      </c>
      <c r="I92" s="33"/>
      <c r="J92" s="33"/>
      <c r="K92" s="34">
        <v>419198.48</v>
      </c>
      <c r="L92" s="40" t="s">
        <v>128</v>
      </c>
      <c r="M92" s="40">
        <f>'[10]ACT 1.5'!$E$6</f>
        <v>1</v>
      </c>
      <c r="N92" s="40" t="str">
        <f>'[10]ACT 1.5'!$E$8</f>
        <v>OP010</v>
      </c>
      <c r="O92" s="40">
        <f>'[10]ACT 1.5'!$E$9</f>
        <v>201</v>
      </c>
      <c r="P92" s="40" t="str">
        <f>TRIM('[10]ACT 1.5'!$U$2)</f>
        <v>A C T I V I D A D - 1 . 5</v>
      </c>
      <c r="Q92" s="41">
        <f>'[10]ACT 1.5'!$Q$10</f>
        <v>0</v>
      </c>
      <c r="R92" s="41" t="str">
        <f>'[10]ACT 1.5'!$C$14&amp;"    "&amp;'[10]ACT 1.5'!$C$15</f>
        <v xml:space="preserve">    </v>
      </c>
      <c r="S92" s="41">
        <f>'[10]ACT 1.5'!$I$18</f>
        <v>0</v>
      </c>
      <c r="T92" s="42">
        <f>'[11]ACT 1.5'!$D$23</f>
        <v>0</v>
      </c>
      <c r="U92" s="31"/>
      <c r="V92" s="43">
        <f>'[11]ACT 1.5'!$D$21</f>
        <v>0</v>
      </c>
      <c r="W92" s="43">
        <f>'[11]ACT 1.5'!$D$22</f>
        <v>0</v>
      </c>
      <c r="X92" s="44" t="str">
        <f>'[11]ACT 1.5'!$M$10</f>
        <v>DIF CENTRO INFANTIL COMUNITARIO</v>
      </c>
    </row>
    <row r="93" spans="1:24" ht="33.75" x14ac:dyDescent="0.2">
      <c r="A93" s="30">
        <v>251</v>
      </c>
      <c r="B93" s="31" t="s">
        <v>119</v>
      </c>
      <c r="C93" s="32">
        <v>1125110100</v>
      </c>
      <c r="D93" s="32" t="s">
        <v>120</v>
      </c>
      <c r="E93" s="32" t="s">
        <v>127</v>
      </c>
      <c r="F93" s="32" t="s">
        <v>89</v>
      </c>
      <c r="G93" s="33">
        <v>966643.38</v>
      </c>
      <c r="H93" s="33">
        <v>1173191.52</v>
      </c>
      <c r="I93" s="33"/>
      <c r="J93" s="33"/>
      <c r="K93" s="34">
        <v>419198.48</v>
      </c>
      <c r="L93" s="40" t="s">
        <v>128</v>
      </c>
      <c r="M93" s="40">
        <f>'[10]ACT 1.6'!$E$6</f>
        <v>1</v>
      </c>
      <c r="N93" s="40" t="str">
        <f>'[10]ACT 1.6'!$E$8</f>
        <v>OP010</v>
      </c>
      <c r="O93" s="40">
        <f>'[10]ACT 1.6'!$E$9</f>
        <v>201</v>
      </c>
      <c r="P93" s="40" t="str">
        <f>TRIM('[10]ACT 1.6'!$U$2)</f>
        <v>A C T I V I D A D - 1 . 6</v>
      </c>
      <c r="Q93" s="41">
        <f>'[10]ACT 1.6'!$Q$10</f>
        <v>0</v>
      </c>
      <c r="R93" s="41" t="str">
        <f>'[10]ACT 1.6'!$C$14&amp;"    "&amp;'[10]ACT 1.6'!$C$15</f>
        <v xml:space="preserve">    </v>
      </c>
      <c r="S93" s="41">
        <f>'[10]ACT 1.6'!$I$18</f>
        <v>0</v>
      </c>
      <c r="T93" s="42">
        <f>'[11]ACT 1.6'!$D$23</f>
        <v>0</v>
      </c>
      <c r="U93" s="31"/>
      <c r="V93" s="43">
        <f>'[11]ACT 1.6'!$D$21</f>
        <v>0</v>
      </c>
      <c r="W93" s="43">
        <f>'[11]ACT 1.6'!$D$22</f>
        <v>0</v>
      </c>
      <c r="X93" s="44" t="str">
        <f>'[11]ACT 1.6'!$M$10</f>
        <v>DIF CENTRO INFANTIL COMUNITARIO</v>
      </c>
    </row>
    <row r="94" spans="1:24" ht="33.75" x14ac:dyDescent="0.2">
      <c r="A94" s="30">
        <v>251</v>
      </c>
      <c r="B94" s="31" t="s">
        <v>119</v>
      </c>
      <c r="C94" s="32">
        <v>1125110100</v>
      </c>
      <c r="D94" s="32" t="s">
        <v>120</v>
      </c>
      <c r="E94" s="32" t="s">
        <v>127</v>
      </c>
      <c r="F94" s="32" t="s">
        <v>89</v>
      </c>
      <c r="G94" s="33">
        <v>966643.38</v>
      </c>
      <c r="H94" s="33">
        <v>1173191.52</v>
      </c>
      <c r="I94" s="33"/>
      <c r="J94" s="33"/>
      <c r="K94" s="34">
        <v>419198.48</v>
      </c>
      <c r="L94" s="40"/>
      <c r="M94" s="40">
        <f>'[10]ACT 1.7'!$E$6</f>
        <v>1</v>
      </c>
      <c r="N94" s="40" t="str">
        <f>'[10]ACT 1.7'!$E$8</f>
        <v>OP010</v>
      </c>
      <c r="O94" s="40">
        <f>'[10]ACT 1.7'!$E$9</f>
        <v>201</v>
      </c>
      <c r="P94" s="40" t="str">
        <f>TRIM('[10]ACT 1.7'!$U$2)</f>
        <v>A C T I V I D A D - 1 . 7</v>
      </c>
      <c r="Q94" s="41">
        <f>'[10]ACT 1.7'!$Q$10</f>
        <v>0</v>
      </c>
      <c r="R94" s="41" t="str">
        <f>'[10]ACT 1.7'!$C$14&amp;"    "&amp;'[10]ACT 1.7'!$C$15</f>
        <v xml:space="preserve">    </v>
      </c>
      <c r="S94" s="41">
        <f>'[10]ACT 1.7'!$I$18</f>
        <v>0</v>
      </c>
      <c r="T94" s="42">
        <f>'[11]ACT 1.7'!$D$23</f>
        <v>0</v>
      </c>
      <c r="U94" s="31"/>
      <c r="V94" s="43">
        <f>'[11]ACT 1.7'!$D$21</f>
        <v>0</v>
      </c>
      <c r="W94" s="43">
        <f>'[11]ACT 1.7'!$D$22</f>
        <v>0</v>
      </c>
      <c r="X94" s="44" t="str">
        <f>'[11]ACT 1.7'!$M$10</f>
        <v>DIF CENTRO INFANTIL COMUNITARIO</v>
      </c>
    </row>
    <row r="95" spans="1:24" ht="33.75" x14ac:dyDescent="0.2">
      <c r="A95" s="30">
        <v>268</v>
      </c>
      <c r="B95" s="31" t="s">
        <v>121</v>
      </c>
      <c r="C95" s="32">
        <v>1125110100</v>
      </c>
      <c r="D95" s="32" t="s">
        <v>122</v>
      </c>
      <c r="E95" s="32" t="s">
        <v>127</v>
      </c>
      <c r="F95" s="32" t="s">
        <v>89</v>
      </c>
      <c r="G95" s="33">
        <v>530741.31999999995</v>
      </c>
      <c r="H95" s="33">
        <v>567177.31000000006</v>
      </c>
      <c r="I95" s="33"/>
      <c r="J95" s="33"/>
      <c r="K95" s="34">
        <v>181596.82</v>
      </c>
      <c r="L95" s="40" t="s">
        <v>128</v>
      </c>
      <c r="M95" s="40" t="str">
        <f>[12]FIN!$E$6</f>
        <v>Fin</v>
      </c>
      <c r="N95" s="40" t="str">
        <f>[12]FIN!$E$8</f>
        <v>CONTRIBUIR A MEJORAR LOS ESTILOS DE CRIANZA E INFORMAR SOBRE LOS Y LOS DERECHOS DE LOS NNA.</v>
      </c>
      <c r="O95" s="40" t="str">
        <f>[12]FIN!$E$9</f>
        <v>PLATICAS REALZIADAS ESCUELAS</v>
      </c>
      <c r="P95" s="40" t="str">
        <f>TRIM([12]FIN!$U$2)</f>
        <v>F I N</v>
      </c>
      <c r="Q95" s="41" t="str">
        <f>[12]FIN!$Q$10</f>
        <v>A</v>
      </c>
      <c r="R95" s="41" t="str">
        <f>[12]FIN!$C$14&amp;"    "&amp;[12]FIN!$C$15</f>
        <v xml:space="preserve">    </v>
      </c>
      <c r="S95" s="41" t="str">
        <f>[12]FIN!$I$18</f>
        <v>2 NUMERO DE PLATICAS IMPARTIDAS A ESCUELAS</v>
      </c>
      <c r="T95" s="42">
        <f>[12]FIN!$D$23</f>
        <v>5</v>
      </c>
      <c r="U95" s="31"/>
      <c r="V95" s="43">
        <f>[12]FIN!$D$21</f>
        <v>5</v>
      </c>
      <c r="W95" s="43">
        <f>[12]FIN!$D$22</f>
        <v>0</v>
      </c>
      <c r="X95" s="44">
        <f>[12]FIN!$M$10</f>
        <v>0</v>
      </c>
    </row>
    <row r="96" spans="1:24" ht="45" x14ac:dyDescent="0.2">
      <c r="A96" s="30">
        <v>268</v>
      </c>
      <c r="B96" s="31" t="s">
        <v>121</v>
      </c>
      <c r="C96" s="32">
        <v>1125110100</v>
      </c>
      <c r="D96" s="32" t="s">
        <v>122</v>
      </c>
      <c r="E96" s="32" t="s">
        <v>127</v>
      </c>
      <c r="F96" s="32" t="s">
        <v>89</v>
      </c>
      <c r="G96" s="33">
        <v>530741.31999999995</v>
      </c>
      <c r="H96" s="33">
        <v>567177.31000000006</v>
      </c>
      <c r="I96" s="33"/>
      <c r="J96" s="33"/>
      <c r="K96" s="34">
        <v>181596.82</v>
      </c>
      <c r="L96" s="40" t="s">
        <v>128</v>
      </c>
      <c r="M96" s="40" t="str">
        <f>[12]PROPOSITO!$E$6</f>
        <v>Proposito</v>
      </c>
      <c r="N96" s="40" t="str">
        <f>[12]PROPOSITO!$E$8</f>
        <v>FOMENTAR LOS ESTILOS DE CRIANZA POSITIVA EN LA POBLACIÓN DE MADRES, PADRES Y CUIDADORES DE VALLE DE SANTIAGO A TRAVES DE TALLERES.</v>
      </c>
      <c r="O96" s="40" t="str">
        <f>[12]PROPOSITO!$E$9</f>
        <v>TALLERES REALIZADOS</v>
      </c>
      <c r="P96" s="40" t="str">
        <f>TRIM([12]PROPOSITO!$U$2)</f>
        <v>P R O P Ó S I T O</v>
      </c>
      <c r="Q96" s="41" t="str">
        <f>[12]PROPOSITO!$Q$10</f>
        <v>A</v>
      </c>
      <c r="R96" s="41" t="str">
        <f>[12]PROPOSITO!$C$14&amp;"    "&amp;[12]PROPOSITO!$C$15</f>
        <v xml:space="preserve">    </v>
      </c>
      <c r="S96" s="41" t="str">
        <f>[12]PROPOSITO!$I$18</f>
        <v>15 NUMERO DE TALLERES REALIZADOS DE CRIANZA POSITIVA</v>
      </c>
      <c r="T96" s="42">
        <f>[12]PROPOSITO!$D$23</f>
        <v>11</v>
      </c>
      <c r="U96" s="31"/>
      <c r="V96" s="43">
        <f>[12]PROPOSITO!$D$21</f>
        <v>11</v>
      </c>
      <c r="W96" s="43">
        <f>[12]PROPOSITO!$D$22</f>
        <v>0</v>
      </c>
      <c r="X96" s="44">
        <f>[12]PROPOSITO!$M$10</f>
        <v>0</v>
      </c>
    </row>
    <row r="97" spans="1:24" ht="33.75" x14ac:dyDescent="0.2">
      <c r="A97" s="30">
        <v>268</v>
      </c>
      <c r="B97" s="31" t="s">
        <v>121</v>
      </c>
      <c r="C97" s="32">
        <v>1125110100</v>
      </c>
      <c r="D97" s="32" t="s">
        <v>122</v>
      </c>
      <c r="E97" s="32" t="s">
        <v>127</v>
      </c>
      <c r="F97" s="32" t="s">
        <v>89</v>
      </c>
      <c r="G97" s="33">
        <v>530741.31999999995</v>
      </c>
      <c r="H97" s="33">
        <v>567177.31000000006</v>
      </c>
      <c r="I97" s="33"/>
      <c r="J97" s="33"/>
      <c r="K97" s="34">
        <v>181596.82</v>
      </c>
      <c r="L97" s="40" t="s">
        <v>128</v>
      </c>
      <c r="M97" s="40" t="str">
        <f>'[12]COMPONENTE 1'!$E$6</f>
        <v>Componente</v>
      </c>
      <c r="N97" s="40" t="str">
        <f>'[12]COMPONENTE 1'!$E$8</f>
        <v>CONCIENTIZACIÓN REALIZADA SOBRE LA CRIANZA POSITIVA CON MADRES, PADRES Y CUIDADORES</v>
      </c>
      <c r="O97" s="40" t="str">
        <f>'[12]COMPONENTE 1'!$E$9</f>
        <v>MADRES, PADRES Y CUIDADORES INFORMADOS</v>
      </c>
      <c r="P97" s="40" t="str">
        <f>TRIM('[12]COMPONENTE 1'!$U$2)</f>
        <v>C O M P O N E N T E 1</v>
      </c>
      <c r="Q97" s="41" t="str">
        <f>'[12]COMPONENTE 1'!$Q$10</f>
        <v>A</v>
      </c>
      <c r="R97" s="41" t="str">
        <f>'[12]COMPONENTE 1'!$C$14&amp;"    "&amp;'[12]COMPONENTE 1'!$C$15</f>
        <v xml:space="preserve">    </v>
      </c>
      <c r="S97" s="41" t="str">
        <f>'[12]COMPONENTE 1'!$I$18</f>
        <v>300 NUMERO DE BENEFICIARIOS MADRES Y PADRES INFORMADOS</v>
      </c>
      <c r="T97" s="42">
        <f>'[12]COMPONENTE 1'!$D$23</f>
        <v>174</v>
      </c>
      <c r="U97" s="31"/>
      <c r="V97" s="43">
        <f>'[12]COMPONENTE 1'!$D$21</f>
        <v>174</v>
      </c>
      <c r="W97" s="43">
        <f>'[12]COMPONENTE 1'!$D$22</f>
        <v>0</v>
      </c>
      <c r="X97" s="44">
        <f>'[12]COMPONENTE 1'!$M$10</f>
        <v>0</v>
      </c>
    </row>
    <row r="98" spans="1:24" ht="33.75" x14ac:dyDescent="0.2">
      <c r="A98" s="30">
        <v>268</v>
      </c>
      <c r="B98" s="31" t="s">
        <v>121</v>
      </c>
      <c r="C98" s="32">
        <v>1125110100</v>
      </c>
      <c r="D98" s="32" t="s">
        <v>122</v>
      </c>
      <c r="E98" s="32" t="s">
        <v>127</v>
      </c>
      <c r="F98" s="32" t="s">
        <v>89</v>
      </c>
      <c r="G98" s="33">
        <v>530741.31999999995</v>
      </c>
      <c r="H98" s="33">
        <v>567177.31000000006</v>
      </c>
      <c r="I98" s="33"/>
      <c r="J98" s="33"/>
      <c r="K98" s="34">
        <v>181596.82</v>
      </c>
      <c r="L98" s="40" t="s">
        <v>128</v>
      </c>
      <c r="M98" s="40" t="str">
        <f>'[12]ACT 1.1'!$E$6</f>
        <v>Actividad</v>
      </c>
      <c r="N98" s="40" t="str">
        <f>'[12]ACT 1.1'!$E$8</f>
        <v>SOLICITAR ESPACIOS EN LAS INSITUCIONES EDUCATIVAS DETECTADAS.</v>
      </c>
      <c r="O98" s="40" t="str">
        <f>'[12]ACT 1.1'!$E$9</f>
        <v>SOLICITUDES DE ESPACIOS</v>
      </c>
      <c r="P98" s="40" t="str">
        <f>TRIM('[12]ACT 1.1'!$U$2)</f>
        <v>A C T I V I D A D - 1 . 1</v>
      </c>
      <c r="Q98" s="41" t="str">
        <f>'[12]ACT 1.1'!$Q$10</f>
        <v>A</v>
      </c>
      <c r="R98" s="41" t="str">
        <f>'[12]ACT 1.1'!$C$14&amp;"    "&amp;'[12]ACT 1.1'!$C$15</f>
        <v xml:space="preserve">    </v>
      </c>
      <c r="S98" s="41" t="str">
        <f>'[12]ACT 1.1'!$I$18</f>
        <v>15 NUMERO DE SOLICITUDES DE ESCUELAS RECIBIDAS</v>
      </c>
      <c r="T98" s="42">
        <f>'[12]ACT 1.1'!$D$23</f>
        <v>11</v>
      </c>
      <c r="U98" s="31"/>
      <c r="V98" s="43">
        <f>'[12]ACT 1.1'!$D$21</f>
        <v>11</v>
      </c>
      <c r="W98" s="43">
        <f>'[12]ACT 1.1'!$D$22</f>
        <v>0</v>
      </c>
      <c r="X98" s="44">
        <f>'[12]ACT 1.1'!$M$10</f>
        <v>0</v>
      </c>
    </row>
    <row r="99" spans="1:24" ht="33.75" x14ac:dyDescent="0.2">
      <c r="A99" s="30">
        <v>268</v>
      </c>
      <c r="B99" s="31" t="s">
        <v>121</v>
      </c>
      <c r="C99" s="32">
        <v>1125110100</v>
      </c>
      <c r="D99" s="32" t="s">
        <v>122</v>
      </c>
      <c r="E99" s="32" t="s">
        <v>127</v>
      </c>
      <c r="F99" s="32" t="s">
        <v>89</v>
      </c>
      <c r="G99" s="33">
        <v>530741.31999999995</v>
      </c>
      <c r="H99" s="33">
        <v>567177.31000000006</v>
      </c>
      <c r="I99" s="33"/>
      <c r="J99" s="33"/>
      <c r="K99" s="34">
        <v>181596.82</v>
      </c>
      <c r="L99" s="40" t="s">
        <v>128</v>
      </c>
      <c r="M99" s="40" t="str">
        <f>'[12]ACT 1.2'!$E$6</f>
        <v>Actividad</v>
      </c>
      <c r="N99" s="40" t="str">
        <f>'[12]ACT 1.2'!$E$8</f>
        <v>REALIZAR LA PROGRAMACIÓN Y PRERPARAR EL TEMA.</v>
      </c>
      <c r="O99" s="40" t="str">
        <f>'[12]ACT 1.2'!$E$9</f>
        <v>PROGRAMACIONES REALIZADAS</v>
      </c>
      <c r="P99" s="40" t="str">
        <f>TRIM('[12]ACT 1.2'!$U$2)</f>
        <v>A C T I V I D A D - 1 . 2</v>
      </c>
      <c r="Q99" s="41" t="str">
        <f>'[12]ACT 1.2'!$Q$10</f>
        <v>A</v>
      </c>
      <c r="R99" s="41" t="str">
        <f>'[12]ACT 1.2'!$C$14&amp;"    "&amp;'[12]ACT 1.2'!$C$15</f>
        <v xml:space="preserve">    </v>
      </c>
      <c r="S99" s="41" t="str">
        <f>'[12]ACT 1.2'!$I$18</f>
        <v>15 NUMERO DE PROGRAMACIONES REALIZADAS</v>
      </c>
      <c r="T99" s="42">
        <f>'[12]ACT 1.2'!$D$23</f>
        <v>11</v>
      </c>
      <c r="U99" s="31"/>
      <c r="V99" s="43">
        <f>'[12]ACT 1.2'!$D$21</f>
        <v>11</v>
      </c>
      <c r="W99" s="43">
        <f>'[12]ACT 1.2'!$D$22</f>
        <v>0</v>
      </c>
      <c r="X99" s="44">
        <f>'[12]ACT 1.2'!$M$10</f>
        <v>0</v>
      </c>
    </row>
    <row r="100" spans="1:24" ht="25.5" x14ac:dyDescent="0.2">
      <c r="A100" s="30">
        <v>268</v>
      </c>
      <c r="B100" s="31" t="s">
        <v>121</v>
      </c>
      <c r="C100" s="32">
        <v>1125110100</v>
      </c>
      <c r="D100" s="32" t="s">
        <v>122</v>
      </c>
      <c r="E100" s="32" t="s">
        <v>127</v>
      </c>
      <c r="F100" s="32" t="s">
        <v>89</v>
      </c>
      <c r="G100" s="33">
        <v>530741.31999999995</v>
      </c>
      <c r="H100" s="33">
        <v>567177.31000000006</v>
      </c>
      <c r="I100" s="33"/>
      <c r="J100" s="33"/>
      <c r="K100" s="34">
        <v>181596.82</v>
      </c>
      <c r="L100" s="40" t="s">
        <v>128</v>
      </c>
      <c r="M100" s="40" t="str">
        <f>'[12]ACT 1.3'!$E$6</f>
        <v>Actividad</v>
      </c>
      <c r="N100" s="40" t="str">
        <f>'[12]ACT 1.3'!$E$8</f>
        <v>IMPARTIR TALLERES</v>
      </c>
      <c r="O100" s="40" t="str">
        <f>'[12]ACT 1.3'!$E$9</f>
        <v>TALLERES REALIZADOS.</v>
      </c>
      <c r="P100" s="40" t="str">
        <f>TRIM('[12]ACT 1.3'!$U$2)</f>
        <v>A C T I V I D A D - 1 . 3</v>
      </c>
      <c r="Q100" s="41" t="str">
        <f>'[12]ACT 1.3'!$Q$10</f>
        <v>A</v>
      </c>
      <c r="R100" s="41" t="str">
        <f>'[12]ACT 1.3'!$C$14&amp;"    "&amp;'[12]ACT 1.3'!$C$15</f>
        <v xml:space="preserve">    </v>
      </c>
      <c r="S100" s="41" t="str">
        <f>'[12]ACT 1.3'!$I$18</f>
        <v>15 NUMERO DE TALLERES REALIZADOS</v>
      </c>
      <c r="T100" s="42">
        <f>'[12]ACT 1.3'!$D$23</f>
        <v>11</v>
      </c>
      <c r="U100" s="31"/>
      <c r="V100" s="43">
        <f>'[12]ACT 1.3'!$D$21</f>
        <v>11</v>
      </c>
      <c r="W100" s="43">
        <f>'[12]ACT 1.3'!$D$22</f>
        <v>0</v>
      </c>
      <c r="X100" s="44">
        <f>'[12]ACT 1.3'!$M$10</f>
        <v>0</v>
      </c>
    </row>
    <row r="101" spans="1:24" ht="33.75" x14ac:dyDescent="0.2">
      <c r="A101" s="30">
        <v>268</v>
      </c>
      <c r="B101" s="31" t="s">
        <v>121</v>
      </c>
      <c r="C101" s="32">
        <v>1125110100</v>
      </c>
      <c r="D101" s="32" t="s">
        <v>122</v>
      </c>
      <c r="E101" s="32" t="s">
        <v>127</v>
      </c>
      <c r="F101" s="32" t="s">
        <v>89</v>
      </c>
      <c r="G101" s="33">
        <v>530741.31999999995</v>
      </c>
      <c r="H101" s="33">
        <v>567177.31000000006</v>
      </c>
      <c r="I101" s="33"/>
      <c r="J101" s="33"/>
      <c r="K101" s="34">
        <v>181596.82</v>
      </c>
      <c r="L101" s="40" t="s">
        <v>128</v>
      </c>
      <c r="M101" s="40" t="str">
        <f>'[12]ACT 1.4'!$E$6</f>
        <v>Actividad</v>
      </c>
      <c r="N101" s="40" t="str">
        <f>'[12]ACT 1.4'!$E$8</f>
        <v>CAPTURAR EL PADRON DE BENEFICIARIOS</v>
      </c>
      <c r="O101" s="40" t="str">
        <f>'[12]ACT 1.4'!$E$9</f>
        <v>PERSONAS CAPTURADAS</v>
      </c>
      <c r="P101" s="40" t="str">
        <f>TRIM('[12]ACT 1.4'!$U$2)</f>
        <v>A C T I V I D A D - 1 . 4</v>
      </c>
      <c r="Q101" s="41" t="str">
        <f>'[12]ACT 1.4'!$Q$10</f>
        <v>A</v>
      </c>
      <c r="R101" s="41" t="str">
        <f>'[12]ACT 1.4'!$C$14&amp;"    "&amp;'[12]ACT 1.4'!$C$15</f>
        <v xml:space="preserve">    </v>
      </c>
      <c r="S101" s="41" t="str">
        <f>'[12]ACT 1.4'!$I$18</f>
        <v>300 NUMERO DE PERSONAS CAPTURADAS EN EL SISTEMA</v>
      </c>
      <c r="T101" s="42">
        <f>'[12]ACT 1.4'!$D$23</f>
        <v>174</v>
      </c>
      <c r="U101" s="31"/>
      <c r="V101" s="43">
        <f>'[12]ACT 1.4'!$D$21</f>
        <v>174</v>
      </c>
      <c r="W101" s="43">
        <f>'[12]ACT 1.4'!$D$22</f>
        <v>0</v>
      </c>
      <c r="X101" s="44">
        <f>'[12]ACT 1.4'!$M$10</f>
        <v>0</v>
      </c>
    </row>
    <row r="102" spans="1:24" ht="33.75" x14ac:dyDescent="0.2">
      <c r="A102" s="30">
        <v>268</v>
      </c>
      <c r="B102" s="31" t="s">
        <v>121</v>
      </c>
      <c r="C102" s="32">
        <v>1125110100</v>
      </c>
      <c r="D102" s="32" t="s">
        <v>122</v>
      </c>
      <c r="E102" s="32" t="s">
        <v>127</v>
      </c>
      <c r="F102" s="32" t="s">
        <v>89</v>
      </c>
      <c r="G102" s="33">
        <v>530741.31999999995</v>
      </c>
      <c r="H102" s="33">
        <v>567177.31000000006</v>
      </c>
      <c r="I102" s="33"/>
      <c r="J102" s="33"/>
      <c r="K102" s="34">
        <v>181596.82</v>
      </c>
      <c r="L102" s="40" t="s">
        <v>128</v>
      </c>
      <c r="M102" s="40" t="str">
        <f>'[12]COMPONENTE 2'!$E$6</f>
        <v>Componente</v>
      </c>
      <c r="N102" s="40" t="str">
        <f>'[12]COMPONENTE 2'!$E$8</f>
        <v>DIFUSIÓN REALIZADA SOBRE LOS DERECHOS DE LAS NIÑAS, NIÑOS Y ADOLECENTES DEL MUNICIPIO</v>
      </c>
      <c r="O102" s="40" t="str">
        <f>'[12]COMPONENTE 2'!$E$9</f>
        <v>NIÑAS, NIÑOS Y ADOLESCENTES INFORMADOS</v>
      </c>
      <c r="P102" s="40" t="str">
        <f>TRIM('[12]COMPONENTE 2'!$U$2)</f>
        <v>C O M P O N E N T E - 2</v>
      </c>
      <c r="Q102" s="41" t="str">
        <f>'[12]COMPONENTE 2'!$Q$10</f>
        <v>A</v>
      </c>
      <c r="R102" s="41" t="str">
        <f>'[12]COMPONENTE 2'!$C$14&amp;"    "&amp;'[12]COMPONENTE 2'!$C$15</f>
        <v xml:space="preserve">    </v>
      </c>
      <c r="S102" s="41" t="str">
        <f>'[12]COMPONENTE 2'!$I$18</f>
        <v>800 NUMERO DE NIÑAS, NIÑOS Y ADOLECENTES INFORMADOS</v>
      </c>
      <c r="T102" s="42">
        <f>'[12]COMPONENTE 2'!$D$23</f>
        <v>1350</v>
      </c>
      <c r="U102" s="31"/>
      <c r="V102" s="43">
        <f>'[12]COMPONENTE 2'!$D$21</f>
        <v>1350</v>
      </c>
      <c r="W102" s="43">
        <f>'[12]COMPONENTE 2'!$D$22</f>
        <v>0</v>
      </c>
      <c r="X102" s="44">
        <f>'[12]COMPONENTE 2'!$M$10</f>
        <v>0</v>
      </c>
    </row>
    <row r="103" spans="1:24" ht="33.75" x14ac:dyDescent="0.2">
      <c r="A103" s="30">
        <v>268</v>
      </c>
      <c r="B103" s="31" t="s">
        <v>121</v>
      </c>
      <c r="C103" s="32">
        <v>1125110100</v>
      </c>
      <c r="D103" s="32" t="s">
        <v>122</v>
      </c>
      <c r="E103" s="32" t="s">
        <v>127</v>
      </c>
      <c r="F103" s="32" t="s">
        <v>89</v>
      </c>
      <c r="G103" s="33">
        <v>530741.31999999995</v>
      </c>
      <c r="H103" s="33">
        <v>567177.31000000006</v>
      </c>
      <c r="I103" s="33"/>
      <c r="J103" s="33"/>
      <c r="K103" s="34">
        <v>181596.82</v>
      </c>
      <c r="L103" s="40" t="s">
        <v>128</v>
      </c>
      <c r="M103" s="40" t="str">
        <f>'[12]ACT 2.1'!$E$6</f>
        <v>Actividad</v>
      </c>
      <c r="N103" s="40" t="str">
        <f>'[12]ACT 2.1'!$E$8</f>
        <v>SOLICITAR ESPACIOS EN LAS INSITUCIONES EDUCATIVAS DETECTADAS</v>
      </c>
      <c r="O103" s="40" t="str">
        <f>'[12]ACT 2.1'!$E$9</f>
        <v>SOLICITUDES DE ESPACIOS</v>
      </c>
      <c r="P103" s="40" t="str">
        <f>TRIM('[12]ACT 2.1'!$U$2)</f>
        <v>A C T I V I D A D - 2 . 1</v>
      </c>
      <c r="Q103" s="41" t="str">
        <f>'[12]ACT 2.1'!$Q$10</f>
        <v>A</v>
      </c>
      <c r="R103" s="41" t="str">
        <f>'[12]ACT 2.1'!$C$14&amp;"    "&amp;'[12]ACT 2.1'!$C$15</f>
        <v xml:space="preserve">    </v>
      </c>
      <c r="S103" s="41" t="str">
        <f>'[12]ACT 2.1'!$I$18</f>
        <v>10 NUMERO DE SOLICITUDES DE ESCUELAS RECIBIDAS</v>
      </c>
      <c r="T103" s="42">
        <f>'[12]ACT 2.1'!$D$23</f>
        <v>14</v>
      </c>
      <c r="U103" s="31"/>
      <c r="V103" s="43">
        <f>'[12]ACT 2.1'!$D$21</f>
        <v>14</v>
      </c>
      <c r="W103" s="43">
        <f>'[12]ACT 2.1'!$D$22</f>
        <v>0</v>
      </c>
      <c r="X103" s="44">
        <f>'[12]ACT 2.1'!$M$10</f>
        <v>0</v>
      </c>
    </row>
    <row r="104" spans="1:24" ht="33.75" x14ac:dyDescent="0.2">
      <c r="A104" s="30">
        <v>268</v>
      </c>
      <c r="B104" s="31" t="s">
        <v>121</v>
      </c>
      <c r="C104" s="32">
        <v>1125110100</v>
      </c>
      <c r="D104" s="32" t="s">
        <v>122</v>
      </c>
      <c r="E104" s="32" t="s">
        <v>127</v>
      </c>
      <c r="F104" s="32" t="s">
        <v>89</v>
      </c>
      <c r="G104" s="33">
        <v>530741.31999999995</v>
      </c>
      <c r="H104" s="33">
        <v>567177.31000000006</v>
      </c>
      <c r="I104" s="33"/>
      <c r="J104" s="33"/>
      <c r="K104" s="34">
        <v>181596.82</v>
      </c>
      <c r="L104" s="40" t="s">
        <v>128</v>
      </c>
      <c r="M104" s="40" t="str">
        <f>'[12]ACT 2.2'!$E$6</f>
        <v>Actividad</v>
      </c>
      <c r="N104" s="40" t="str">
        <f>'[12]ACT 2.2'!$E$8</f>
        <v>REALIZAR LA PROGRAMACIÓN Y PRERPARAR EL TEMA</v>
      </c>
      <c r="O104" s="40" t="str">
        <f>'[12]ACT 2.2'!$E$9</f>
        <v>PROGRAMACIONES REALIZADAS</v>
      </c>
      <c r="P104" s="40" t="str">
        <f>TRIM('[12]ACT 2.2'!$U$2)</f>
        <v>A C T I V I D A D - 2 . 2</v>
      </c>
      <c r="Q104" s="41" t="str">
        <f>'[12]ACT 2.2'!$Q$10</f>
        <v>A</v>
      </c>
      <c r="R104" s="41" t="str">
        <f>'[12]ACT 2.2'!$C$14&amp;"    "&amp;'[12]ACT 2.2'!$C$15</f>
        <v xml:space="preserve">    </v>
      </c>
      <c r="S104" s="41" t="str">
        <f>'[12]ACT 2.2'!$I$18</f>
        <v>10 NUMERO DE PROGRAMACIONES REALIZADAS</v>
      </c>
      <c r="T104" s="42">
        <f>'[12]ACT 2.2'!$D$23</f>
        <v>14</v>
      </c>
      <c r="U104" s="31"/>
      <c r="V104" s="43">
        <f>'[12]ACT 2.2'!$D$21</f>
        <v>14</v>
      </c>
      <c r="W104" s="43">
        <f>'[12]ACT 2.2'!$D$22</f>
        <v>0</v>
      </c>
      <c r="X104" s="44">
        <f>'[12]ACT 2.2'!$M$10</f>
        <v>0</v>
      </c>
    </row>
    <row r="105" spans="1:24" ht="33.75" x14ac:dyDescent="0.2">
      <c r="A105" s="30">
        <v>268</v>
      </c>
      <c r="B105" s="31" t="s">
        <v>121</v>
      </c>
      <c r="C105" s="32">
        <v>1125110100</v>
      </c>
      <c r="D105" s="32" t="s">
        <v>122</v>
      </c>
      <c r="E105" s="32" t="s">
        <v>127</v>
      </c>
      <c r="F105" s="32" t="s">
        <v>89</v>
      </c>
      <c r="G105" s="33">
        <v>530741.31999999995</v>
      </c>
      <c r="H105" s="33">
        <v>567177.31000000006</v>
      </c>
      <c r="I105" s="33"/>
      <c r="J105" s="33"/>
      <c r="K105" s="34">
        <v>181596.82</v>
      </c>
      <c r="L105" s="40" t="s">
        <v>128</v>
      </c>
      <c r="M105" s="40" t="str">
        <f>'[12]ACT 2.3'!$E$6</f>
        <v>Actividad</v>
      </c>
      <c r="N105" s="40" t="str">
        <f>'[12]ACT 2.3'!$E$8</f>
        <v>IMPARTIR LAS PLATICAS, FOROS, TALLERES Y CONFERENCIAS</v>
      </c>
      <c r="O105" s="40" t="str">
        <f>'[12]ACT 2.3'!$E$9</f>
        <v>PLATICAS FOROS Y TALLERES REALIZADOS</v>
      </c>
      <c r="P105" s="40" t="str">
        <f>TRIM('[12]ACT 2.3'!$U$2)</f>
        <v>A C T I V I D A D - 2 . 3</v>
      </c>
      <c r="Q105" s="41" t="str">
        <f>'[12]ACT 2.3'!$Q$10</f>
        <v>A</v>
      </c>
      <c r="R105" s="41" t="str">
        <f>'[12]ACT 2.3'!$C$14&amp;"    "&amp;'[12]ACT 2.3'!$C$15</f>
        <v xml:space="preserve">    </v>
      </c>
      <c r="S105" s="41" t="str">
        <f>'[12]ACT 2.3'!$I$18</f>
        <v>10 NUMERO DE PLATICAS, FOROS Y TALLERES REALIZADOS</v>
      </c>
      <c r="T105" s="42">
        <f>'[12]ACT 2.3'!$D$23</f>
        <v>14</v>
      </c>
      <c r="U105" s="31"/>
      <c r="V105" s="43">
        <f>'[12]ACT 2.3'!$D$21</f>
        <v>14</v>
      </c>
      <c r="W105" s="43">
        <f>'[12]ACT 2.3'!$D$22</f>
        <v>0</v>
      </c>
      <c r="X105" s="44">
        <f>'[12]ACT 2.3'!$M$10</f>
        <v>0</v>
      </c>
    </row>
    <row r="106" spans="1:24" ht="33.75" x14ac:dyDescent="0.2">
      <c r="A106" s="30">
        <v>268</v>
      </c>
      <c r="B106" s="31" t="s">
        <v>121</v>
      </c>
      <c r="C106" s="32">
        <v>1125110100</v>
      </c>
      <c r="D106" s="32" t="s">
        <v>122</v>
      </c>
      <c r="E106" s="32" t="s">
        <v>127</v>
      </c>
      <c r="F106" s="32" t="s">
        <v>89</v>
      </c>
      <c r="G106" s="33">
        <v>530741.31999999995</v>
      </c>
      <c r="H106" s="33">
        <v>567177.31000000006</v>
      </c>
      <c r="I106" s="33"/>
      <c r="J106" s="33"/>
      <c r="K106" s="34">
        <v>181596.82</v>
      </c>
      <c r="L106" s="40" t="s">
        <v>128</v>
      </c>
      <c r="M106" s="40" t="str">
        <f>'[12]ACT 2.4'!$E$6</f>
        <v>Actividad</v>
      </c>
      <c r="N106" s="40" t="str">
        <f>'[12]ACT 2.4'!$E$8</f>
        <v>CAPTURAR EL PADRON DE BENEFICIARIOS</v>
      </c>
      <c r="O106" s="40" t="str">
        <f>'[12]ACT 2.4'!$E$9</f>
        <v>PERSONAS CAPTURADAS</v>
      </c>
      <c r="P106" s="40" t="str">
        <f>TRIM('[12]ACT 2.4'!$U$2)</f>
        <v>A C T I V I D A D - 2 . 4</v>
      </c>
      <c r="Q106" s="41" t="str">
        <f>'[12]ACT 2.4'!$Q$10</f>
        <v>A</v>
      </c>
      <c r="R106" s="41" t="str">
        <f>'[12]ACT 2.4'!$C$14&amp;"    "&amp;'[12]ACT 2.4'!$C$15</f>
        <v xml:space="preserve">    </v>
      </c>
      <c r="S106" s="41" t="str">
        <f>'[12]ACT 2.4'!$I$18</f>
        <v>800 NUMERO DE PERSONAS CAPTURADAS EN EL SISTEMA</v>
      </c>
      <c r="T106" s="42">
        <f>'[12]ACT 2.4'!$D$23</f>
        <v>1350</v>
      </c>
      <c r="U106" s="31"/>
      <c r="V106" s="43">
        <f>'[12]ACT 2.4'!$D$21</f>
        <v>1350</v>
      </c>
      <c r="W106" s="43">
        <f>'[12]ACT 2.4'!$D$22</f>
        <v>0</v>
      </c>
      <c r="X106" s="44">
        <f>'[12]ACT 2.4'!$M$10</f>
        <v>0</v>
      </c>
    </row>
    <row r="107" spans="1:24" ht="33.75" x14ac:dyDescent="0.2">
      <c r="A107" s="30">
        <v>268</v>
      </c>
      <c r="B107" s="31" t="s">
        <v>121</v>
      </c>
      <c r="C107" s="32">
        <v>1125110100</v>
      </c>
      <c r="D107" s="32" t="s">
        <v>122</v>
      </c>
      <c r="E107" s="32" t="s">
        <v>127</v>
      </c>
      <c r="F107" s="32" t="s">
        <v>89</v>
      </c>
      <c r="G107" s="33">
        <v>530741.31999999995</v>
      </c>
      <c r="H107" s="33">
        <v>567177.31000000006</v>
      </c>
      <c r="I107" s="33"/>
      <c r="J107" s="33"/>
      <c r="K107" s="34">
        <v>181596.82</v>
      </c>
      <c r="L107" s="40" t="s">
        <v>128</v>
      </c>
      <c r="M107" s="40" t="str">
        <f>'[12]COMPONENTE 3'!$E$6</f>
        <v>Componente</v>
      </c>
      <c r="N107" s="40" t="str">
        <f>'[12]COMPONENTE 3'!$E$8</f>
        <v>REALIZACIÓN DE INFORMES MENSUALES PARA DIRECCIÓN</v>
      </c>
      <c r="O107" s="40" t="str">
        <f>'[12]COMPONENTE 3'!$E$9</f>
        <v>INFORMES MENSUALES</v>
      </c>
      <c r="P107" s="40" t="str">
        <f>TRIM('[12]COMPONENTE 3'!$U$2)</f>
        <v>C O M P O N E N T E - 3</v>
      </c>
      <c r="Q107" s="41" t="str">
        <f>'[12]COMPONENTE 3'!$Q$10</f>
        <v>A</v>
      </c>
      <c r="R107" s="41" t="str">
        <f>'[12]COMPONENTE 3'!$C$14&amp;"    "&amp;'[12]COMPONENTE 3'!$C$15</f>
        <v xml:space="preserve">    </v>
      </c>
      <c r="S107" s="41" t="str">
        <f>'[12]COMPONENTE 3'!$I$18</f>
        <v>12 NUMERO DE INFORMES REALIZADOS MENSUALMENTE</v>
      </c>
      <c r="T107" s="42">
        <f>'[12]COMPONENTE 3'!$D$23</f>
        <v>5</v>
      </c>
      <c r="U107" s="31"/>
      <c r="V107" s="43">
        <f>'[12]COMPONENTE 3'!$D$21</f>
        <v>5</v>
      </c>
      <c r="W107" s="43">
        <f>'[12]COMPONENTE 3'!$D$22</f>
        <v>0</v>
      </c>
      <c r="X107" s="44">
        <f>'[12]COMPONENTE 3'!$M$10</f>
        <v>0</v>
      </c>
    </row>
    <row r="108" spans="1:24" ht="25.5" x14ac:dyDescent="0.2">
      <c r="A108" s="30">
        <v>268</v>
      </c>
      <c r="B108" s="31" t="s">
        <v>121</v>
      </c>
      <c r="C108" s="32">
        <v>1125110100</v>
      </c>
      <c r="D108" s="32" t="s">
        <v>122</v>
      </c>
      <c r="E108" s="32" t="s">
        <v>127</v>
      </c>
      <c r="F108" s="32" t="s">
        <v>89</v>
      </c>
      <c r="G108" s="33">
        <v>530741.31999999995</v>
      </c>
      <c r="H108" s="33">
        <v>567177.31000000006</v>
      </c>
      <c r="I108" s="33"/>
      <c r="J108" s="33"/>
      <c r="K108" s="34">
        <v>181596.82</v>
      </c>
      <c r="L108" s="40" t="s">
        <v>128</v>
      </c>
      <c r="M108" s="40" t="str">
        <f>'[12]ACT 3.1'!$E$6</f>
        <v>Actividad</v>
      </c>
      <c r="N108" s="40" t="str">
        <f>'[12]ACT 3.1'!$E$8</f>
        <v>ELABORACIÓN DE INFORMES MENSUALES</v>
      </c>
      <c r="O108" s="40" t="str">
        <f>'[12]ACT 3.1'!$E$9</f>
        <v>ELABORACIÓN DE INFORMES</v>
      </c>
      <c r="P108" s="40" t="str">
        <f>TRIM('[12]ACT 3.1'!$U$2)</f>
        <v>A C T I V I D A D - 3 . 1</v>
      </c>
      <c r="Q108" s="41" t="str">
        <f>'[12]ACT 3.1'!$Q$10</f>
        <v>A</v>
      </c>
      <c r="R108" s="41" t="str">
        <f>'[12]ACT 3.1'!$C$14&amp;"    "&amp;'[12]ACT 3.1'!$C$15</f>
        <v xml:space="preserve">    </v>
      </c>
      <c r="S108" s="41" t="str">
        <f>'[12]ACT 3.1'!$I$18</f>
        <v>12 NUMERO DE INFORMES ELABORADOS</v>
      </c>
      <c r="T108" s="42">
        <f>'[12]ACT 3.1'!$D$23</f>
        <v>5</v>
      </c>
      <c r="U108" s="31"/>
      <c r="V108" s="43">
        <f>'[12]ACT 3.1'!$D$21</f>
        <v>5</v>
      </c>
      <c r="W108" s="43">
        <f>'[12]ACT 3.1'!$D$22</f>
        <v>0</v>
      </c>
      <c r="X108" s="44">
        <f>'[12]ACT 3.1'!$M$10</f>
        <v>0</v>
      </c>
    </row>
    <row r="109" spans="1:24" ht="25.5" x14ac:dyDescent="0.2">
      <c r="A109" s="30">
        <v>268</v>
      </c>
      <c r="B109" s="31" t="s">
        <v>121</v>
      </c>
      <c r="C109" s="32">
        <v>1125110100</v>
      </c>
      <c r="D109" s="32" t="s">
        <v>122</v>
      </c>
      <c r="E109" s="32" t="s">
        <v>127</v>
      </c>
      <c r="F109" s="32" t="s">
        <v>89</v>
      </c>
      <c r="G109" s="33">
        <v>530741.31999999995</v>
      </c>
      <c r="H109" s="33">
        <v>567177.31000000006</v>
      </c>
      <c r="I109" s="33"/>
      <c r="J109" s="33"/>
      <c r="K109" s="34">
        <v>181596.82</v>
      </c>
      <c r="L109" s="40" t="s">
        <v>128</v>
      </c>
      <c r="M109" s="40" t="str">
        <f>'[12]ACT 3.2'!$E$6</f>
        <v>Actividad</v>
      </c>
      <c r="N109" s="40" t="str">
        <f>'[12]ACT 3.2'!$E$8</f>
        <v>ENTREGA DE INFORME</v>
      </c>
      <c r="O109" s="40" t="str">
        <f>'[12]ACT 3.2'!$E$9</f>
        <v>ENTREGAR INFORME</v>
      </c>
      <c r="P109" s="40" t="str">
        <f>TRIM('[12]ACT 3.2'!$U$2)</f>
        <v>A C T I V I D A D - 3 . 2</v>
      </c>
      <c r="Q109" s="41" t="str">
        <f>'[12]ACT 3.2'!$Q$10</f>
        <v>A</v>
      </c>
      <c r="R109" s="41" t="str">
        <f>'[12]ACT 3.2'!$C$14&amp;"    "&amp;'[12]ACT 3.2'!$C$15</f>
        <v xml:space="preserve">    </v>
      </c>
      <c r="S109" s="41" t="str">
        <f>'[12]ACT 3.2'!$I$18</f>
        <v>12 NUMERO DE INFORMES ENTREGADOS</v>
      </c>
      <c r="T109" s="42">
        <f>'[12]ACT 3.2'!$D$23</f>
        <v>5</v>
      </c>
      <c r="U109" s="31"/>
      <c r="V109" s="43">
        <f>'[12]ACT 3.2'!$D$21</f>
        <v>5</v>
      </c>
      <c r="W109" s="43">
        <f>'[12]ACT 3.2'!$D$22</f>
        <v>0</v>
      </c>
      <c r="X109" s="44">
        <f>'[12]ACT 3.2'!$M$10</f>
        <v>0</v>
      </c>
    </row>
    <row r="110" spans="1:24" ht="56.25" x14ac:dyDescent="0.2">
      <c r="A110" s="30">
        <v>268</v>
      </c>
      <c r="B110" s="31" t="s">
        <v>123</v>
      </c>
      <c r="C110" s="32">
        <v>1125110100</v>
      </c>
      <c r="D110" s="32" t="s">
        <v>124</v>
      </c>
      <c r="E110" s="32" t="s">
        <v>127</v>
      </c>
      <c r="F110" s="32" t="s">
        <v>89</v>
      </c>
      <c r="G110" s="33">
        <v>2855084.7</v>
      </c>
      <c r="H110" s="33">
        <v>4868827.45</v>
      </c>
      <c r="I110" s="33"/>
      <c r="J110" s="33"/>
      <c r="K110" s="34">
        <v>464518.65</v>
      </c>
      <c r="L110" s="40" t="s">
        <v>128</v>
      </c>
      <c r="M110" s="40" t="str">
        <f>[13]FIN!$E$6</f>
        <v>Fin</v>
      </c>
      <c r="N110" s="40" t="str">
        <f>[13]FIN!$E$8</f>
        <v>CONTRIBUIR AL DESARROLLO INTEGRAL DE LOS INDIVIDUOS, FAMILIAS Y GRUPOS MÁS VULNERABLES DEL MUNICIPIO DE VALLE DE SANTIAGO.ES LA SUMA DE TODOS LOS SERVICIOS OTORGADOS EN LA COORDINACIÓN</v>
      </c>
      <c r="O110" s="40" t="str">
        <f>[13]FIN!$E$9</f>
        <v>BENEFICIARIOS DE TODOS LOS SERVICIOS OTORGADOS EN LA COORDINACIÓN</v>
      </c>
      <c r="P110" s="40" t="str">
        <f>TRIM([13]FIN!$U$2)</f>
        <v>F I N</v>
      </c>
      <c r="Q110" s="41">
        <f>[13]FIN!$Q$10</f>
        <v>0</v>
      </c>
      <c r="R110" s="41" t="str">
        <f>[13]FIN!$C$14&amp;"    "&amp;[13]FIN!$C$15</f>
        <v xml:space="preserve">BENEFICIARIOS    </v>
      </c>
      <c r="S110" s="41" t="str">
        <f>[13]FIN!$I$18</f>
        <v>11,400 BENEFICIARIOS</v>
      </c>
      <c r="T110" s="42">
        <f>[13]FIN!$D$23</f>
        <v>0</v>
      </c>
      <c r="U110" s="31"/>
      <c r="V110" s="43">
        <f>[13]FIN!$D$21</f>
        <v>0</v>
      </c>
      <c r="W110" s="43">
        <f>[13]FIN!$D$22</f>
        <v>0</v>
      </c>
      <c r="X110" s="44">
        <f>[13]FIN!$M$10</f>
        <v>0</v>
      </c>
    </row>
    <row r="111" spans="1:24" ht="25.5" x14ac:dyDescent="0.2">
      <c r="A111" s="30">
        <v>268</v>
      </c>
      <c r="B111" s="31" t="s">
        <v>123</v>
      </c>
      <c r="C111" s="32">
        <v>1125110100</v>
      </c>
      <c r="D111" s="32" t="s">
        <v>124</v>
      </c>
      <c r="E111" s="32" t="s">
        <v>127</v>
      </c>
      <c r="F111" s="32" t="s">
        <v>89</v>
      </c>
      <c r="G111" s="33">
        <v>2855084.7</v>
      </c>
      <c r="H111" s="33">
        <v>4868827.45</v>
      </c>
      <c r="I111" s="33"/>
      <c r="J111" s="33"/>
      <c r="K111" s="34">
        <v>464518.65</v>
      </c>
      <c r="L111" s="40" t="s">
        <v>128</v>
      </c>
      <c r="M111" s="40" t="str">
        <f>[13]PROPOSITO!$E$6</f>
        <v>Proposito</v>
      </c>
      <c r="N111" s="40" t="str">
        <f>[13]PROPOSITO!$E$8</f>
        <v>POBLACIÓN VALLENSE EN SITUACIÓN DE VULNERABILIDAD Y REZAGO SOCIAL</v>
      </c>
      <c r="O111" s="40" t="str">
        <f>[13]PROPOSITO!$E$9</f>
        <v>AYUDAS Y APOYOS</v>
      </c>
      <c r="P111" s="40" t="str">
        <f>TRIM([13]PROPOSITO!$U$2)</f>
        <v>P R O P Ó S I T O</v>
      </c>
      <c r="Q111" s="41" t="str">
        <f>[13]PROPOSITO!$Q$10</f>
        <v>A</v>
      </c>
      <c r="R111" s="41" t="str">
        <f>[13]PROPOSITO!$C$14&amp;"    "&amp;[13]PROPOSITO!$C$15</f>
        <v xml:space="preserve">BENEFICIARIOS    </v>
      </c>
      <c r="S111" s="41" t="str">
        <f>[13]PROPOSITO!$I$18</f>
        <v>120 BENEFICIARIOS</v>
      </c>
      <c r="T111" s="42">
        <f>[13]PROPOSITO!$D$23</f>
        <v>49</v>
      </c>
      <c r="U111" s="31"/>
      <c r="V111" s="43">
        <f>[13]PROPOSITO!$D$21</f>
        <v>49</v>
      </c>
      <c r="W111" s="43">
        <f>[13]PROPOSITO!$D$22</f>
        <v>0</v>
      </c>
      <c r="X111" s="44" t="str">
        <f>[13]PROPOSITO!$M$10</f>
        <v>BENEFICIARIOS</v>
      </c>
    </row>
    <row r="112" spans="1:24" ht="25.5" x14ac:dyDescent="0.2">
      <c r="A112" s="30">
        <v>268</v>
      </c>
      <c r="B112" s="31" t="s">
        <v>123</v>
      </c>
      <c r="C112" s="32">
        <v>1125110100</v>
      </c>
      <c r="D112" s="32" t="s">
        <v>124</v>
      </c>
      <c r="E112" s="32" t="s">
        <v>127</v>
      </c>
      <c r="F112" s="32" t="s">
        <v>89</v>
      </c>
      <c r="G112" s="33">
        <v>2855084.7</v>
      </c>
      <c r="H112" s="33">
        <v>4868827.45</v>
      </c>
      <c r="I112" s="33"/>
      <c r="J112" s="33"/>
      <c r="K112" s="34">
        <v>464518.65</v>
      </c>
      <c r="L112" s="40" t="s">
        <v>128</v>
      </c>
      <c r="M112" s="40" t="str">
        <f>'[13]COMPONENTE 1'!$E$6</f>
        <v>Componente</v>
      </c>
      <c r="N112" s="40" t="str">
        <f>'[13]COMPONENTE 1'!$E$8</f>
        <v>ATENCIÓN DIRECTA A PACIENTE Y/O FAMILIAR OTORGADA</v>
      </c>
      <c r="O112" s="40" t="str">
        <f>'[13]COMPONENTE 1'!$E$9</f>
        <v>BENEFICIARIOS</v>
      </c>
      <c r="P112" s="40" t="str">
        <f>TRIM('[13]COMPONENTE 1'!$U$2)</f>
        <v>C O M P O N E N T E 1</v>
      </c>
      <c r="Q112" s="41" t="str">
        <f>'[13]COMPONENTE 1'!$Q$10</f>
        <v>A</v>
      </c>
      <c r="R112" s="41" t="str">
        <f>'[13]COMPONENTE 1'!$C$14&amp;"    "&amp;'[13]COMPONENTE 1'!$C$15</f>
        <v xml:space="preserve">BENEFICIARIOS    </v>
      </c>
      <c r="S112" s="41" t="str">
        <f>'[13]COMPONENTE 1'!$I$18</f>
        <v>120 BENEFICIARIOS</v>
      </c>
      <c r="T112" s="42">
        <f>'[13]COMPONENTE 1'!$D$23</f>
        <v>49</v>
      </c>
      <c r="U112" s="31"/>
      <c r="V112" s="43">
        <f>'[13]COMPONENTE 1'!$D$21</f>
        <v>49</v>
      </c>
      <c r="W112" s="43">
        <f>'[13]COMPONENTE 1'!$D$22</f>
        <v>0</v>
      </c>
      <c r="X112" s="44" t="str">
        <f>'[13]COMPONENTE 1'!$M$10</f>
        <v>BENEFICIARIOS</v>
      </c>
    </row>
    <row r="113" spans="1:24" ht="45" x14ac:dyDescent="0.2">
      <c r="A113" s="30">
        <v>268</v>
      </c>
      <c r="B113" s="31" t="s">
        <v>123</v>
      </c>
      <c r="C113" s="32">
        <v>1125110100</v>
      </c>
      <c r="D113" s="32" t="s">
        <v>124</v>
      </c>
      <c r="E113" s="32" t="s">
        <v>127</v>
      </c>
      <c r="F113" s="32" t="s">
        <v>89</v>
      </c>
      <c r="G113" s="33">
        <v>2855084.7</v>
      </c>
      <c r="H113" s="33">
        <v>4868827.45</v>
      </c>
      <c r="I113" s="33"/>
      <c r="J113" s="33"/>
      <c r="K113" s="34">
        <v>464518.65</v>
      </c>
      <c r="L113" s="40" t="s">
        <v>128</v>
      </c>
      <c r="M113" s="40" t="str">
        <f>'[13]ACT 1.1'!$E$6</f>
        <v>Actividad</v>
      </c>
      <c r="N113" s="40" t="str">
        <f>'[13]ACT 1.1'!$E$8</f>
        <v>ENTREGAR APOYOS MUNICIPALES A PERSONAS DE BAJOS RECURSOS EN MEDICAMENTOS, APARATOS ORTOPÉDICOS, PAÑALES DE ADULTO, LECHE, ENTRE OTROS</v>
      </c>
      <c r="O113" s="40" t="str">
        <f>'[13]ACT 1.1'!$E$9</f>
        <v>APOYOS EN ESPECIE</v>
      </c>
      <c r="P113" s="40" t="str">
        <f>TRIM('[13]ACT 1.1'!$U$2)</f>
        <v>A C T I V I D A D - 1 . 1</v>
      </c>
      <c r="Q113" s="41" t="str">
        <f>'[13]ACT 1.1'!$Q$10</f>
        <v>A</v>
      </c>
      <c r="R113" s="41" t="str">
        <f>'[13]ACT 1.1'!$C$14&amp;"    "&amp;'[13]ACT 1.1'!$C$15</f>
        <v xml:space="preserve">BENEFICIARIOS    </v>
      </c>
      <c r="S113" s="41" t="str">
        <f>'[13]ACT 1.1'!$I$18</f>
        <v>94 BENEFICIARIOS</v>
      </c>
      <c r="T113" s="42">
        <f>'[13]ACT 1.1'!$D$23</f>
        <v>39</v>
      </c>
      <c r="U113" s="31"/>
      <c r="V113" s="43">
        <f>'[13]ACT 1.1'!$D$21</f>
        <v>39</v>
      </c>
      <c r="W113" s="43">
        <f>'[13]ACT 1.1'!$D$22</f>
        <v>0</v>
      </c>
      <c r="X113" s="44" t="str">
        <f>'[13]ACT 1.1'!$M$10</f>
        <v>BENEFICIARIOS</v>
      </c>
    </row>
    <row r="114" spans="1:24" ht="56.25" x14ac:dyDescent="0.2">
      <c r="A114" s="30">
        <v>268</v>
      </c>
      <c r="B114" s="31" t="s">
        <v>123</v>
      </c>
      <c r="C114" s="32">
        <v>1125110100</v>
      </c>
      <c r="D114" s="32" t="s">
        <v>124</v>
      </c>
      <c r="E114" s="32" t="s">
        <v>127</v>
      </c>
      <c r="F114" s="32" t="s">
        <v>89</v>
      </c>
      <c r="G114" s="33">
        <v>2855084.7</v>
      </c>
      <c r="H114" s="33">
        <v>4868827.45</v>
      </c>
      <c r="I114" s="33"/>
      <c r="J114" s="33"/>
      <c r="K114" s="34">
        <v>464518.65</v>
      </c>
      <c r="L114" s="40" t="s">
        <v>128</v>
      </c>
      <c r="M114" s="40" t="str">
        <f>'[13]ACT 1.2'!$E$6</f>
        <v>Actividad</v>
      </c>
      <c r="N114" s="40" t="str">
        <f>'[13]ACT 1.2'!$E$8</f>
        <v>APOYAR A PERSONAS DE BAJOS RECURSOS CON EL TRASLADO A HOSPITALES, MAYORMENTE DE LEÓN GTO Y OTROS, PARA TRATAMIENTOS Y ATENCIÓN MÉDICA POR ENFERMEDADES CRÓNICO-DEGENERATIVAS</v>
      </c>
      <c r="O114" s="40" t="str">
        <f>'[13]ACT 1.2'!$E$9</f>
        <v>TRASLADOS Y CANALIZACIONES</v>
      </c>
      <c r="P114" s="40" t="str">
        <f>TRIM('[13]ACT 1.2'!$U$2)</f>
        <v>A C T I V I D A D - 1 . 2</v>
      </c>
      <c r="Q114" s="41" t="str">
        <f>'[13]ACT 1.2'!$Q$10</f>
        <v>A</v>
      </c>
      <c r="R114" s="41" t="str">
        <f>'[13]ACT 1.2'!$C$14&amp;"    "&amp;'[13]ACT 1.2'!$C$15</f>
        <v xml:space="preserve">BENEFICIARIOS    </v>
      </c>
      <c r="S114" s="41" t="str">
        <f>'[13]ACT 1.2'!$I$18</f>
        <v>3120 BENEFICIARIOS</v>
      </c>
      <c r="T114" s="42">
        <f>'[13]ACT 1.2'!$D$23</f>
        <v>1035</v>
      </c>
      <c r="U114" s="31"/>
      <c r="V114" s="43">
        <f>'[13]ACT 1.2'!$D$21</f>
        <v>1035</v>
      </c>
      <c r="W114" s="43">
        <f>'[13]ACT 1.2'!$D$22</f>
        <v>0</v>
      </c>
      <c r="X114" s="44" t="str">
        <f>'[13]ACT 1.2'!$M$10</f>
        <v>BENEFICIARIOS</v>
      </c>
    </row>
    <row r="115" spans="1:24" ht="25.5" x14ac:dyDescent="0.2">
      <c r="A115" s="30">
        <v>268</v>
      </c>
      <c r="B115" s="31" t="s">
        <v>123</v>
      </c>
      <c r="C115" s="32">
        <v>1125110100</v>
      </c>
      <c r="D115" s="32" t="s">
        <v>124</v>
      </c>
      <c r="E115" s="32" t="s">
        <v>127</v>
      </c>
      <c r="F115" s="32" t="s">
        <v>89</v>
      </c>
      <c r="G115" s="33">
        <v>2855084.7</v>
      </c>
      <c r="H115" s="33">
        <v>4868827.45</v>
      </c>
      <c r="I115" s="33"/>
      <c r="J115" s="33"/>
      <c r="K115" s="34">
        <v>464518.65</v>
      </c>
      <c r="L115" s="40" t="s">
        <v>128</v>
      </c>
      <c r="M115" s="40">
        <f>'[13]ACT 1.3'!$E$6</f>
        <v>0</v>
      </c>
      <c r="N115" s="40">
        <f>'[13]ACT 1.3'!$E$8</f>
        <v>0</v>
      </c>
      <c r="O115" s="40">
        <f>'[13]ACT 1.3'!$E$9</f>
        <v>0</v>
      </c>
      <c r="P115" s="40" t="str">
        <f>TRIM('[13]ACT 1.3'!$U$2)</f>
        <v>A C T I V I D A D - 1 . 3</v>
      </c>
      <c r="Q115" s="41">
        <f>'[13]ACT 1.3'!$Q$10</f>
        <v>0</v>
      </c>
      <c r="R115" s="41" t="str">
        <f>'[13]ACT 1.3'!$C$14&amp;"    "&amp;'[13]ACT 1.3'!$C$15</f>
        <v>A    B</v>
      </c>
      <c r="S115" s="41">
        <f>'[13]ACT 1.3'!$I$18</f>
        <v>0</v>
      </c>
      <c r="T115" s="42">
        <f>'[13]ACT 1.3'!$D$23</f>
        <v>2400</v>
      </c>
      <c r="U115" s="31"/>
      <c r="V115" s="43">
        <f>'[13]ACT 1.3'!$D$21</f>
        <v>2400</v>
      </c>
      <c r="W115" s="43">
        <f>'[13]ACT 1.3'!$D$22</f>
        <v>0</v>
      </c>
      <c r="X115" s="44">
        <f>'[13]ACT 1.3'!$M$10</f>
        <v>0</v>
      </c>
    </row>
    <row r="116" spans="1:24" ht="45" x14ac:dyDescent="0.2">
      <c r="A116" s="30">
        <v>268</v>
      </c>
      <c r="B116" s="31" t="s">
        <v>123</v>
      </c>
      <c r="C116" s="32">
        <v>1125110100</v>
      </c>
      <c r="D116" s="32" t="s">
        <v>124</v>
      </c>
      <c r="E116" s="32" t="s">
        <v>127</v>
      </c>
      <c r="F116" s="32" t="s">
        <v>89</v>
      </c>
      <c r="G116" s="33">
        <v>2855084.7</v>
      </c>
      <c r="H116" s="33">
        <v>4868827.45</v>
      </c>
      <c r="I116" s="33"/>
      <c r="J116" s="33"/>
      <c r="K116" s="34">
        <v>464518.65</v>
      </c>
      <c r="L116" s="40" t="s">
        <v>128</v>
      </c>
      <c r="M116" s="40" t="str">
        <f>'[13]ACT 1.4'!$E$6</f>
        <v>Actividad</v>
      </c>
      <c r="N116" s="40" t="str">
        <f>'[13]ACT 1.4'!$E$8</f>
        <v>ELABORACIÓN DE ESTUDIOS SOCIOECONÓMICOS PARA DETECTAR LA VULNERABILIDAD DEL SOLICITANTE Y EN BASE DE ESO REALIZARARÁ EL PAGO CORRESPONDIENTE</v>
      </c>
      <c r="O116" s="40" t="str">
        <f>'[13]ACT 1.4'!$E$9</f>
        <v>ESTUDIOS SOCIOECONOMICOS</v>
      </c>
      <c r="P116" s="40" t="str">
        <f>TRIM('[13]ACT 1.4'!$U$2)</f>
        <v>A C T I V I D A D - 1 . 4</v>
      </c>
      <c r="Q116" s="41" t="str">
        <f>'[13]ACT 1.4'!$Q$10</f>
        <v>A</v>
      </c>
      <c r="R116" s="41" t="str">
        <f>'[13]ACT 1.4'!$C$14&amp;"    "&amp;'[13]ACT 1.4'!$C$15</f>
        <v xml:space="preserve">BENEFICIARIOS    </v>
      </c>
      <c r="S116" s="41" t="str">
        <f>'[13]ACT 1.4'!$I$18</f>
        <v>2400 BENEFICIARIOS</v>
      </c>
      <c r="T116" s="42">
        <f>'[13]ACT 1.4'!$D$23</f>
        <v>865</v>
      </c>
      <c r="U116" s="31"/>
      <c r="V116" s="43">
        <f>'[13]ACT 1.4'!$D$21</f>
        <v>865</v>
      </c>
      <c r="W116" s="43">
        <f>'[13]ACT 1.4'!$D$22</f>
        <v>0</v>
      </c>
      <c r="X116" s="44" t="str">
        <f>'[13]ACT 1.4'!$M$10</f>
        <v>BENEFICIARIOS</v>
      </c>
    </row>
    <row r="117" spans="1:24" ht="25.5" x14ac:dyDescent="0.2">
      <c r="A117" s="30">
        <v>268</v>
      </c>
      <c r="B117" s="31" t="s">
        <v>123</v>
      </c>
      <c r="C117" s="32">
        <v>1125110100</v>
      </c>
      <c r="D117" s="32" t="s">
        <v>124</v>
      </c>
      <c r="E117" s="32" t="s">
        <v>127</v>
      </c>
      <c r="F117" s="32" t="s">
        <v>89</v>
      </c>
      <c r="G117" s="33">
        <v>2855084.7</v>
      </c>
      <c r="H117" s="33">
        <v>4868827.45</v>
      </c>
      <c r="I117" s="33"/>
      <c r="J117" s="33"/>
      <c r="K117" s="34">
        <v>464518.65</v>
      </c>
      <c r="L117" s="40" t="s">
        <v>128</v>
      </c>
      <c r="M117" s="40" t="str">
        <f>'[13]COMPONENTE 2'!$E$6</f>
        <v>Componente</v>
      </c>
      <c r="N117" s="40" t="str">
        <f>'[13]COMPONENTE 2'!$E$8</f>
        <v>APOYOS ECONÓMICOS A PERSONAS CON DISCAPACIDAD OTORGADOS</v>
      </c>
      <c r="O117" s="40" t="str">
        <f>'[13]COMPONENTE 2'!$E$9</f>
        <v>APOYO</v>
      </c>
      <c r="P117" s="40" t="str">
        <f>TRIM('[13]COMPONENTE 2'!$U$2)</f>
        <v>C O M P O N E N T E - 2</v>
      </c>
      <c r="Q117" s="41" t="str">
        <f>'[13]COMPONENTE 2'!$Q$10</f>
        <v>A</v>
      </c>
      <c r="R117" s="41" t="str">
        <f>'[13]COMPONENTE 2'!$C$14&amp;"    "&amp;'[13]COMPONENTE 2'!$C$15</f>
        <v xml:space="preserve">BENEFICIARIOS    </v>
      </c>
      <c r="S117" s="41" t="str">
        <f>'[13]COMPONENTE 2'!$I$18</f>
        <v>1800 BENEFICIARIOS</v>
      </c>
      <c r="T117" s="42">
        <f>'[13]COMPONENTE 2'!$D$23</f>
        <v>0</v>
      </c>
      <c r="U117" s="31"/>
      <c r="V117" s="43">
        <f>'[13]COMPONENTE 2'!$D$21</f>
        <v>0</v>
      </c>
      <c r="W117" s="43">
        <f>'[13]COMPONENTE 2'!$D$22</f>
        <v>0</v>
      </c>
      <c r="X117" s="44" t="str">
        <f>'[13]COMPONENTE 2'!$M$10</f>
        <v>BENEFICIARIOS</v>
      </c>
    </row>
    <row r="118" spans="1:24" ht="25.5" x14ac:dyDescent="0.2">
      <c r="A118" s="30">
        <v>268</v>
      </c>
      <c r="B118" s="31" t="s">
        <v>123</v>
      </c>
      <c r="C118" s="32">
        <v>1125110100</v>
      </c>
      <c r="D118" s="32" t="s">
        <v>124</v>
      </c>
      <c r="E118" s="32" t="s">
        <v>127</v>
      </c>
      <c r="F118" s="32" t="s">
        <v>89</v>
      </c>
      <c r="G118" s="33">
        <v>2855084.7</v>
      </c>
      <c r="H118" s="33">
        <v>4868827.45</v>
      </c>
      <c r="I118" s="33"/>
      <c r="J118" s="33"/>
      <c r="K118" s="34">
        <v>464518.65</v>
      </c>
      <c r="L118" s="40" t="s">
        <v>128</v>
      </c>
      <c r="M118" s="40" t="str">
        <f>'[13]ACT 2.1'!$E$6</f>
        <v>Actividad</v>
      </c>
      <c r="N118" s="40" t="str">
        <f>'[13]ACT 2.1'!$E$8</f>
        <v>EXTENDER LA CONVOCATORIA PARA LAS PERSONASC CON DISCAPACIDAD PERMANENTE</v>
      </c>
      <c r="O118" s="40" t="str">
        <f>'[13]ACT 2.1'!$E$9</f>
        <v>ELABORACION</v>
      </c>
      <c r="P118" s="40" t="str">
        <f>TRIM('[13]ACT 2.1'!$U$2)</f>
        <v>A C T I V I D A D - 2 . 1</v>
      </c>
      <c r="Q118" s="41" t="str">
        <f>'[13]ACT 2.1'!$Q$10</f>
        <v>A</v>
      </c>
      <c r="R118" s="41" t="str">
        <f>'[13]ACT 2.1'!$C$14&amp;"    "&amp;'[13]ACT 2.1'!$C$15</f>
        <v xml:space="preserve">BENEFICIARIOS    </v>
      </c>
      <c r="S118" s="41" t="str">
        <f>'[13]ACT 2.1'!$I$18</f>
        <v>1 BENEFICIARIO</v>
      </c>
      <c r="T118" s="42">
        <f>'[13]ACT 2.1'!$D$23</f>
        <v>0</v>
      </c>
      <c r="U118" s="31"/>
      <c r="V118" s="43">
        <f>'[13]ACT 2.1'!$D$21</f>
        <v>0</v>
      </c>
      <c r="W118" s="43">
        <f>'[13]ACT 2.1'!$D$22</f>
        <v>0</v>
      </c>
      <c r="X118" s="44" t="str">
        <f>'[13]ACT 2.1'!$M$10</f>
        <v>BENEFICIARIOS</v>
      </c>
    </row>
    <row r="119" spans="1:24" ht="25.5" x14ac:dyDescent="0.2">
      <c r="A119" s="30">
        <v>268</v>
      </c>
      <c r="B119" s="31" t="s">
        <v>123</v>
      </c>
      <c r="C119" s="32">
        <v>1125110100</v>
      </c>
      <c r="D119" s="32" t="s">
        <v>124</v>
      </c>
      <c r="E119" s="32" t="s">
        <v>127</v>
      </c>
      <c r="F119" s="32" t="s">
        <v>89</v>
      </c>
      <c r="G119" s="33">
        <v>2855084.7</v>
      </c>
      <c r="H119" s="33">
        <v>4868827.45</v>
      </c>
      <c r="I119" s="33"/>
      <c r="J119" s="33"/>
      <c r="K119" s="34">
        <v>464518.65</v>
      </c>
      <c r="L119" s="40" t="s">
        <v>128</v>
      </c>
      <c r="M119" s="40" t="str">
        <f>'[13]ACT 2.2'!$E$6</f>
        <v>Actividad</v>
      </c>
      <c r="N119" s="40" t="str">
        <f>'[13]ACT 2.2'!$E$8</f>
        <v>RECEPCIÓN DE DOCUMENTOS DE LAS PERSONAS INTERESADAS</v>
      </c>
      <c r="O119" s="40" t="str">
        <f>'[13]ACT 2.2'!$E$9</f>
        <v>ATENCION A PERSONAS CON DISCAPACIDAD</v>
      </c>
      <c r="P119" s="40" t="str">
        <f>TRIM('[13]ACT 2.2'!$U$2)</f>
        <v>A C T I V I D A D - 2 . 2</v>
      </c>
      <c r="Q119" s="41" t="str">
        <f>'[13]ACT 2.2'!$Q$10</f>
        <v>A</v>
      </c>
      <c r="R119" s="41" t="str">
        <f>'[13]ACT 2.2'!$C$14&amp;"    "&amp;'[13]ACT 2.2'!$C$15</f>
        <v xml:space="preserve">BENEFICIARIOS    </v>
      </c>
      <c r="S119" s="41" t="str">
        <f>'[13]ACT 2.2'!$I$18</f>
        <v>2400 BENEFICIARIOS</v>
      </c>
      <c r="T119" s="42">
        <f>'[13]ACT 2.2'!$D$23</f>
        <v>0</v>
      </c>
      <c r="U119" s="31"/>
      <c r="V119" s="43">
        <f>'[13]ACT 2.2'!$D$21</f>
        <v>0</v>
      </c>
      <c r="W119" s="43">
        <f>'[13]ACT 2.2'!$D$22</f>
        <v>0</v>
      </c>
      <c r="X119" s="44" t="str">
        <f>'[13]ACT 2.2'!$M$10</f>
        <v>BENEFICIARIOS</v>
      </c>
    </row>
    <row r="120" spans="1:24" ht="25.5" x14ac:dyDescent="0.2">
      <c r="A120" s="30">
        <v>268</v>
      </c>
      <c r="B120" s="31" t="s">
        <v>123</v>
      </c>
      <c r="C120" s="32">
        <v>1125110100</v>
      </c>
      <c r="D120" s="32" t="s">
        <v>124</v>
      </c>
      <c r="E120" s="32" t="s">
        <v>127</v>
      </c>
      <c r="F120" s="32" t="s">
        <v>89</v>
      </c>
      <c r="G120" s="33">
        <v>2855084.7</v>
      </c>
      <c r="H120" s="33">
        <v>4868827.45</v>
      </c>
      <c r="I120" s="33"/>
      <c r="J120" s="33"/>
      <c r="K120" s="34">
        <v>464518.65</v>
      </c>
      <c r="L120" s="40" t="s">
        <v>128</v>
      </c>
      <c r="M120" s="40" t="str">
        <f>'[13]ACT 2.3'!$E$6</f>
        <v>Actividad</v>
      </c>
      <c r="N120" s="40" t="str">
        <f>'[13]ACT 2.3'!$E$8</f>
        <v>REALIZACIÓN DEL PADRON DE BENEFICICIARIOS</v>
      </c>
      <c r="O120" s="40" t="str">
        <f>'[13]ACT 2.3'!$E$9</f>
        <v>ELABORACION</v>
      </c>
      <c r="P120" s="40" t="str">
        <f>TRIM('[13]ACT 2.3'!$U$2)</f>
        <v>A C T I V I D A D - 2 . 3</v>
      </c>
      <c r="Q120" s="41" t="str">
        <f>'[13]ACT 2.3'!$Q$10</f>
        <v>A</v>
      </c>
      <c r="R120" s="41" t="str">
        <f>'[13]ACT 2.3'!$C$14&amp;"    "&amp;'[13]ACT 2.3'!$C$15</f>
        <v xml:space="preserve">BENEFICIARIOS    </v>
      </c>
      <c r="S120" s="41" t="str">
        <f>'[13]ACT 2.3'!$I$18</f>
        <v>1 BENEFICIARIO</v>
      </c>
      <c r="T120" s="42">
        <f>'[13]ACT 2.3'!$D$23</f>
        <v>0</v>
      </c>
      <c r="U120" s="31"/>
      <c r="V120" s="43">
        <f>'[13]ACT 2.3'!$D$21</f>
        <v>0</v>
      </c>
      <c r="W120" s="43">
        <f>'[13]ACT 2.3'!$D$22</f>
        <v>0</v>
      </c>
      <c r="X120" s="44" t="str">
        <f>'[13]ACT 2.3'!$M$10</f>
        <v>BENEFICIARIOS</v>
      </c>
    </row>
    <row r="121" spans="1:24" ht="25.5" x14ac:dyDescent="0.2">
      <c r="A121" s="30">
        <v>268</v>
      </c>
      <c r="B121" s="31" t="s">
        <v>123</v>
      </c>
      <c r="C121" s="32">
        <v>1125110100</v>
      </c>
      <c r="D121" s="32" t="s">
        <v>124</v>
      </c>
      <c r="E121" s="32" t="s">
        <v>127</v>
      </c>
      <c r="F121" s="32" t="s">
        <v>89</v>
      </c>
      <c r="G121" s="33">
        <v>2855084.7</v>
      </c>
      <c r="H121" s="33">
        <v>4868827.45</v>
      </c>
      <c r="I121" s="33"/>
      <c r="J121" s="33"/>
      <c r="K121" s="34">
        <v>464518.65</v>
      </c>
      <c r="L121" s="40" t="s">
        <v>128</v>
      </c>
      <c r="M121" s="40" t="str">
        <f>'[13]COMPONENTE 3'!$E$6</f>
        <v>Componente</v>
      </c>
      <c r="N121" s="40" t="str">
        <f>'[13]COMPONENTE 3'!$E$8</f>
        <v>ENTREGA DEL APOYO ECONOMICO A PERSONAS CON DISCAPACIDAD</v>
      </c>
      <c r="O121" s="40" t="str">
        <f>'[13]COMPONENTE 3'!$E$9</f>
        <v>ENTREGA</v>
      </c>
      <c r="P121" s="40" t="str">
        <f>TRIM('[13]COMPONENTE 3'!$U$2)</f>
        <v>C O M P O N E N T E - 3</v>
      </c>
      <c r="Q121" s="41" t="str">
        <f>'[13]COMPONENTE 3'!$Q$10</f>
        <v>A</v>
      </c>
      <c r="R121" s="41" t="str">
        <f>'[13]COMPONENTE 3'!$C$14&amp;"    "&amp;'[13]COMPONENTE 3'!$C$15</f>
        <v xml:space="preserve">BENEFICIARIOS    </v>
      </c>
      <c r="S121" s="41" t="str">
        <f>'[13]COMPONENTE 3'!$I$18</f>
        <v>1800 BENEFICIARIOS</v>
      </c>
      <c r="T121" s="42">
        <f>'[13]COMPONENTE 3'!$D$23</f>
        <v>0</v>
      </c>
      <c r="U121" s="31"/>
      <c r="V121" s="43">
        <f>'[13]COMPONENTE 3'!$D$21</f>
        <v>0</v>
      </c>
      <c r="W121" s="43">
        <f>'[13]COMPONENTE 3'!$D$22</f>
        <v>0</v>
      </c>
      <c r="X121" s="44" t="str">
        <f>'[13]COMPONENTE 3'!$M$10</f>
        <v>BENEFICIARIOS</v>
      </c>
    </row>
    <row r="122" spans="1:24" ht="78.75" x14ac:dyDescent="0.2">
      <c r="A122" s="30">
        <v>268</v>
      </c>
      <c r="B122" s="31" t="s">
        <v>123</v>
      </c>
      <c r="C122" s="32">
        <v>1125110100</v>
      </c>
      <c r="D122" s="32" t="s">
        <v>124</v>
      </c>
      <c r="E122" s="32" t="s">
        <v>127</v>
      </c>
      <c r="F122" s="32" t="s">
        <v>89</v>
      </c>
      <c r="G122" s="33">
        <v>2855084.7</v>
      </c>
      <c r="H122" s="33">
        <v>4868827.45</v>
      </c>
      <c r="I122" s="33"/>
      <c r="J122" s="33"/>
      <c r="K122" s="34">
        <v>464518.65</v>
      </c>
      <c r="L122" s="40" t="s">
        <v>128</v>
      </c>
      <c r="M122" s="40" t="str">
        <f>'[13]ACT 3.1'!$E$6</f>
        <v>Actividad</v>
      </c>
      <c r="N122" s="40" t="str">
        <f>'[13]ACT 3.1'!$E$8</f>
        <v>CAPACITACIÓN A LAS PERSONAS CON DISCAPACIDAD IMPLEMENTADAS</v>
      </c>
      <c r="O122" s="40" t="str">
        <f>'[13]ACT 3.1'!$E$9</f>
        <v>BENEFICIARIOS EN CAPACITACIONES</v>
      </c>
      <c r="P122" s="40" t="str">
        <f>TRIM('[13]ACT 3.1'!$U$2)</f>
        <v>A C T I V I D A D - 3 . 1</v>
      </c>
      <c r="Q122" s="41" t="str">
        <f>'[13]ACT 3.1'!$Q$10</f>
        <v>A</v>
      </c>
      <c r="R122" s="41" t="str">
        <f>'[13]ACT 3.1'!$C$14&amp;"    "&amp;'[13]ACT 3.1'!$C$15</f>
        <v xml:space="preserve">LISTA DE ASISTENCIA PROPORCIONADAS POR EL SISTEMA PARA EL DESARROLLO INTEGRAL DE LA FAMILIA, EN RESGUARDO EN LA COORDINACIÓN DE TRABAJO SOCIAL E INCLUSION A LA VIDA EN LOS ARCHIVOS FISICOS Y MAGNETICOS DE LA DEPENDENCIA CON PERIODICIDAD MENSUAL Y ANUAL.    </v>
      </c>
      <c r="S122" s="41" t="str">
        <f>'[13]ACT 3.1'!$I$18</f>
        <v>150 BENEFICIARIOS</v>
      </c>
      <c r="T122" s="42">
        <f>'[13]ACT 3.1'!$D$23</f>
        <v>93</v>
      </c>
      <c r="U122" s="31"/>
      <c r="V122" s="43">
        <f>'[13]ACT 3.1'!$D$21</f>
        <v>93</v>
      </c>
      <c r="W122" s="43">
        <f>'[13]ACT 3.1'!$D$22</f>
        <v>0</v>
      </c>
      <c r="X122" s="44" t="str">
        <f>'[13]ACT 3.1'!$M$10</f>
        <v>BENEFICIARIOS</v>
      </c>
    </row>
    <row r="123" spans="1:24" ht="33.75" x14ac:dyDescent="0.2">
      <c r="A123" s="30">
        <v>268</v>
      </c>
      <c r="B123" s="31" t="s">
        <v>123</v>
      </c>
      <c r="C123" s="32">
        <v>1125110100</v>
      </c>
      <c r="D123" s="32" t="s">
        <v>124</v>
      </c>
      <c r="E123" s="32" t="s">
        <v>127</v>
      </c>
      <c r="F123" s="32" t="s">
        <v>89</v>
      </c>
      <c r="G123" s="33">
        <v>2855084.7</v>
      </c>
      <c r="H123" s="33">
        <v>4868827.45</v>
      </c>
      <c r="I123" s="33"/>
      <c r="J123" s="33"/>
      <c r="K123" s="34">
        <v>464518.65</v>
      </c>
      <c r="L123" s="40" t="s">
        <v>128</v>
      </c>
      <c r="M123" s="40" t="str">
        <f>'[13]ACT 3.2'!$E$6</f>
        <v>Actividad</v>
      </c>
      <c r="N123" s="40" t="str">
        <f>'[13]ACT 3.2'!$E$8</f>
        <v>ANÁLISIS Y SELECCIÓN DE LAS INSTRUCTORES PARA LA IMPARTICIÓN DE LOS TALLERES CON VALOR</v>
      </c>
      <c r="O123" s="40" t="str">
        <f>'[13]ACT 3.2'!$E$9</f>
        <v>INSTRUCTORES INCORPORADOS</v>
      </c>
      <c r="P123" s="40" t="str">
        <f>TRIM('[13]ACT 3.2'!$U$2)</f>
        <v>A C T I V I D A D - 3 . 2</v>
      </c>
      <c r="Q123" s="41" t="str">
        <f>'[13]ACT 3.2'!$Q$10</f>
        <v>A</v>
      </c>
      <c r="R123" s="41" t="str">
        <f>'[13]ACT 3.2'!$C$14&amp;"    "&amp;'[13]ACT 3.2'!$C$15</f>
        <v xml:space="preserve">BENEFICIARIOS    </v>
      </c>
      <c r="S123" s="41" t="str">
        <f>'[13]ACT 3.2'!$I$18</f>
        <v>6 BENEFICIARIOS</v>
      </c>
      <c r="T123" s="42">
        <f>'[13]ACT 3.2'!$D$23</f>
        <v>4</v>
      </c>
      <c r="U123" s="31"/>
      <c r="V123" s="43">
        <f>'[13]ACT 3.2'!$D$21</f>
        <v>4</v>
      </c>
      <c r="W123" s="43">
        <f>'[13]ACT 3.2'!$D$22</f>
        <v>0</v>
      </c>
      <c r="X123" s="44" t="str">
        <f>'[13]ACT 3.2'!$M$10</f>
        <v>BENEFICIARIOS</v>
      </c>
    </row>
    <row r="124" spans="1:24" ht="33.75" x14ac:dyDescent="0.2">
      <c r="A124" s="30">
        <v>268</v>
      </c>
      <c r="B124" s="31" t="s">
        <v>125</v>
      </c>
      <c r="C124" s="32">
        <v>1125110100</v>
      </c>
      <c r="D124" s="32" t="s">
        <v>124</v>
      </c>
      <c r="E124" s="32" t="s">
        <v>127</v>
      </c>
      <c r="F124" s="32" t="s">
        <v>89</v>
      </c>
      <c r="G124" s="33">
        <v>2855084.7</v>
      </c>
      <c r="H124" s="33">
        <v>4868827.45</v>
      </c>
      <c r="I124" s="33"/>
      <c r="J124" s="33"/>
      <c r="K124" s="34">
        <v>464518.65</v>
      </c>
      <c r="L124" s="40" t="s">
        <v>128</v>
      </c>
      <c r="M124" s="40" t="str">
        <f>'[13]ACT 3.3'!$E$6</f>
        <v>Actividad</v>
      </c>
      <c r="N124" s="40" t="str">
        <f>'[13]ACT 3.3'!$E$8</f>
        <v>GESTIÓN DE LOS TALLERES A IMPLEMENTAR CON DIFERENTES INSTITUCIONES PARA SOLICITAR APOYO</v>
      </c>
      <c r="O124" s="40" t="str">
        <f>'[13]ACT 3.3'!$E$9</f>
        <v>GESTION</v>
      </c>
      <c r="P124" s="40" t="str">
        <f>TRIM('[13]ACT 3.3'!$U$2)</f>
        <v>A C T I V I D A D - 3 . 3</v>
      </c>
      <c r="Q124" s="41" t="str">
        <f>'[13]ACT 3.3'!$Q$10</f>
        <v>A</v>
      </c>
      <c r="R124" s="41" t="str">
        <f>'[13]ACT 3.3'!$C$14&amp;"    "&amp;'[13]ACT 3.3'!$C$15</f>
        <v xml:space="preserve">BENEFICIARIOS    </v>
      </c>
      <c r="S124" s="41" t="str">
        <f>'[13]ACT 3.3'!$I$18</f>
        <v>6 BENEFICIARIOS</v>
      </c>
      <c r="T124" s="42">
        <f>'[13]ACT 3.3'!$D$23</f>
        <v>0</v>
      </c>
      <c r="U124" s="31"/>
      <c r="V124" s="43">
        <f>'[13]ACT 3.3'!$D$21</f>
        <v>0</v>
      </c>
      <c r="W124" s="43">
        <f>'[13]ACT 3.3'!$D$22</f>
        <v>0</v>
      </c>
      <c r="X124" s="44" t="str">
        <f>'[13]ACT 3.3'!$M$10</f>
        <v>BENEFICIARIOS</v>
      </c>
    </row>
    <row r="125" spans="1:24" ht="33.75" x14ac:dyDescent="0.2">
      <c r="A125" s="30">
        <v>268</v>
      </c>
      <c r="B125" s="31" t="s">
        <v>123</v>
      </c>
      <c r="C125" s="32">
        <v>1125110100</v>
      </c>
      <c r="D125" s="32" t="s">
        <v>124</v>
      </c>
      <c r="E125" s="32" t="s">
        <v>127</v>
      </c>
      <c r="F125" s="32" t="s">
        <v>89</v>
      </c>
      <c r="G125" s="33">
        <v>2855084.7</v>
      </c>
      <c r="H125" s="33">
        <v>4868827.45</v>
      </c>
      <c r="I125" s="33"/>
      <c r="J125" s="33"/>
      <c r="K125" s="34">
        <v>464518.65</v>
      </c>
      <c r="L125" s="40" t="s">
        <v>128</v>
      </c>
      <c r="M125" s="40" t="str">
        <f>'[13]COMPONENTE 4'!$E$6</f>
        <v>Componente</v>
      </c>
      <c r="N125" s="40" t="str">
        <f>'[13]COMPONENTE 4'!$E$8</f>
        <v>ASIGNACIÓN DE LOS TALLERES DE ACUERDO A LA DISCAPACIDAD QUE PRESENTA CADA UNA DE LAS PERSONAS CON DISCAPACIDAD</v>
      </c>
      <c r="O125" s="40" t="str">
        <f>'[13]COMPONENTE 4'!$E$9</f>
        <v>ASIGNACION A TALLERES</v>
      </c>
      <c r="P125" s="40" t="str">
        <f>TRIM('[13]COMPONENTE 4'!$U$2)</f>
        <v>C O M P O N E N T E - 4</v>
      </c>
      <c r="Q125" s="41" t="str">
        <f>'[13]COMPONENTE 4'!$Q$10</f>
        <v>A</v>
      </c>
      <c r="R125" s="41" t="str">
        <f>'[13]COMPONENTE 4'!$C$14&amp;"    "&amp;'[13]COMPONENTE 4'!$C$15</f>
        <v xml:space="preserve">BENEFICIARIOS    </v>
      </c>
      <c r="S125" s="41" t="str">
        <f>'[13]COMPONENTE 4'!$I$18</f>
        <v>150 BENEFICIARIOS</v>
      </c>
      <c r="T125" s="42">
        <f>'[13]COMPONENTE 4'!$D$23</f>
        <v>6</v>
      </c>
      <c r="U125" s="31"/>
      <c r="V125" s="43">
        <f>'[13]COMPONENTE 4'!$D$21</f>
        <v>6</v>
      </c>
      <c r="W125" s="43">
        <f>'[13]COMPONENTE 4'!$D$22</f>
        <v>0</v>
      </c>
      <c r="X125" s="44" t="str">
        <f>'[13]COMPONENTE 4'!$M$10</f>
        <v>BENEFICIARIOS</v>
      </c>
    </row>
    <row r="126" spans="1:24" ht="25.5" x14ac:dyDescent="0.2">
      <c r="A126" s="30">
        <v>268</v>
      </c>
      <c r="B126" s="31" t="s">
        <v>123</v>
      </c>
      <c r="C126" s="32">
        <v>1125110100</v>
      </c>
      <c r="D126" s="32" t="s">
        <v>124</v>
      </c>
      <c r="E126" s="32" t="s">
        <v>127</v>
      </c>
      <c r="F126" s="32" t="s">
        <v>89</v>
      </c>
      <c r="G126" s="33">
        <v>2855084.7</v>
      </c>
      <c r="H126" s="33">
        <v>4868827.45</v>
      </c>
      <c r="I126" s="33"/>
      <c r="J126" s="33"/>
      <c r="K126" s="34">
        <v>464518.65</v>
      </c>
      <c r="L126" s="40" t="s">
        <v>128</v>
      </c>
      <c r="M126" s="40" t="str">
        <f>'[13]ACT 4.1'!$E$6</f>
        <v>Actividad</v>
      </c>
      <c r="N126" s="40" t="str">
        <f>'[13]ACT 4.1'!$E$8</f>
        <v>IMPLEMENTACIÓN DEL TALLER</v>
      </c>
      <c r="O126" s="40" t="str">
        <f>'[13]ACT 4.1'!$E$9</f>
        <v>IMPLEMENTACION</v>
      </c>
      <c r="P126" s="40" t="str">
        <f>TRIM('[13]ACT 4.1'!$U$2)</f>
        <v>A C T I V I D A D - 4 . 1</v>
      </c>
      <c r="Q126" s="41" t="str">
        <f>'[13]ACT 4.1'!$Q$10</f>
        <v>A</v>
      </c>
      <c r="R126" s="41" t="str">
        <f>'[13]ACT 4.1'!$C$14&amp;"    "&amp;'[13]ACT 4.1'!$C$15</f>
        <v xml:space="preserve">BENEFICIARIOS    </v>
      </c>
      <c r="S126" s="41" t="str">
        <f>'[13]ACT 4.1'!$I$18</f>
        <v>150 BENEFICIARIOS</v>
      </c>
      <c r="T126" s="42">
        <f>'[13]ACT 4.1'!$D$23</f>
        <v>90</v>
      </c>
      <c r="U126" s="31"/>
      <c r="V126" s="43">
        <f>'[13]ACT 4.1'!$D$21</f>
        <v>90</v>
      </c>
      <c r="W126" s="43">
        <f>'[13]ACT 4.1'!$D$22</f>
        <v>0</v>
      </c>
      <c r="X126" s="44" t="str">
        <f>'[13]ACT 4.1'!$M$10</f>
        <v>BENEFICIARIOS</v>
      </c>
    </row>
    <row r="127" spans="1:24" ht="25.5" x14ac:dyDescent="0.2">
      <c r="A127" s="30">
        <v>268</v>
      </c>
      <c r="B127" s="31" t="s">
        <v>123</v>
      </c>
      <c r="C127" s="32">
        <v>1125110100</v>
      </c>
      <c r="D127" s="32" t="s">
        <v>124</v>
      </c>
      <c r="E127" s="32" t="s">
        <v>127</v>
      </c>
      <c r="F127" s="32" t="s">
        <v>89</v>
      </c>
      <c r="G127" s="33">
        <v>2855084.7</v>
      </c>
      <c r="H127" s="33">
        <v>4868827.45</v>
      </c>
      <c r="I127" s="33"/>
      <c r="J127" s="33"/>
      <c r="K127" s="34">
        <v>464518.65</v>
      </c>
      <c r="L127" s="40" t="s">
        <v>128</v>
      </c>
      <c r="M127" s="40" t="str">
        <f>'[13]ACT 4.2'!$E$6</f>
        <v>Actividad</v>
      </c>
      <c r="N127" s="40" t="str">
        <f>'[13]ACT 4.2'!$E$8</f>
        <v>INFORMES MENSUALES</v>
      </c>
      <c r="O127" s="40" t="str">
        <f>'[13]ACT 4.2'!$E$9</f>
        <v>INFORMES</v>
      </c>
      <c r="P127" s="40" t="str">
        <f>TRIM('[13]ACT 4.2'!$U$2)</f>
        <v>A C T I V I D A D - 4 . 2</v>
      </c>
      <c r="Q127" s="41" t="str">
        <f>'[13]ACT 4.2'!$Q$10</f>
        <v>A</v>
      </c>
      <c r="R127" s="41" t="str">
        <f>'[13]ACT 4.2'!$C$14&amp;"    "&amp;'[13]ACT 4.2'!$C$15</f>
        <v xml:space="preserve">BENEFICIARIOS    </v>
      </c>
      <c r="S127" s="41" t="str">
        <f>'[13]ACT 4.2'!$I$18</f>
        <v>12 BENEFICIARIOS</v>
      </c>
      <c r="T127" s="42">
        <f>'[13]ACT 4.2'!$D$23</f>
        <v>5</v>
      </c>
      <c r="U127" s="31"/>
      <c r="V127" s="43">
        <f>'[13]ACT 4.2'!$D$21</f>
        <v>5</v>
      </c>
      <c r="W127" s="43">
        <f>'[13]ACT 4.2'!$D$22</f>
        <v>0</v>
      </c>
      <c r="X127" s="44" t="str">
        <f>'[13]ACT 4.2'!$M$10</f>
        <v>BENEFICIARIOS</v>
      </c>
    </row>
    <row r="128" spans="1:24" ht="25.5" x14ac:dyDescent="0.2">
      <c r="A128" s="30">
        <v>268</v>
      </c>
      <c r="B128" s="31" t="s">
        <v>123</v>
      </c>
      <c r="C128" s="32">
        <v>1125110100</v>
      </c>
      <c r="D128" s="32" t="s">
        <v>124</v>
      </c>
      <c r="E128" s="32" t="s">
        <v>127</v>
      </c>
      <c r="F128" s="32" t="s">
        <v>89</v>
      </c>
      <c r="G128" s="33">
        <v>2855084.7</v>
      </c>
      <c r="H128" s="33">
        <v>4868827.45</v>
      </c>
      <c r="I128" s="33"/>
      <c r="J128" s="33"/>
      <c r="K128" s="34">
        <v>464518.65</v>
      </c>
      <c r="L128" s="40" t="s">
        <v>128</v>
      </c>
      <c r="M128" s="40" t="str">
        <f>'[13]ACT 4.3'!$E$6</f>
        <v>Actividad</v>
      </c>
      <c r="N128" s="40" t="str">
        <f>'[13]ACT 4.3'!$E$8</f>
        <v>VERIFICACIÓN DE LAS PERSONAS ATENDIDAS DURANTE EL MES CORRESPONDIENTE</v>
      </c>
      <c r="O128" s="40" t="str">
        <f>'[13]ACT 4.3'!$E$9</f>
        <v>VERIFICACION</v>
      </c>
      <c r="P128" s="40" t="str">
        <f>TRIM('[13]ACT 4.3'!$U$2)</f>
        <v>A C T I V I D A D - 4 . 3</v>
      </c>
      <c r="Q128" s="41" t="str">
        <f>'[13]ACT 4.3'!$Q$10</f>
        <v>A</v>
      </c>
      <c r="R128" s="41" t="str">
        <f>'[13]ACT 4.3'!$C$14&amp;"    "&amp;'[13]ACT 4.3'!$C$15</f>
        <v xml:space="preserve">BENEFICIARIOS    </v>
      </c>
      <c r="S128" s="41" t="str">
        <f>'[13]ACT 4.3'!$I$18</f>
        <v>12 beneficiarios</v>
      </c>
      <c r="T128" s="42">
        <f>'[13]ACT 4.3'!$D$23</f>
        <v>5</v>
      </c>
      <c r="U128" s="31"/>
      <c r="V128" s="43">
        <f>'[13]ACT 4.3'!$D$21</f>
        <v>5</v>
      </c>
      <c r="W128" s="43">
        <f>'[13]ACT 4.3'!$D$22</f>
        <v>0</v>
      </c>
      <c r="X128" s="44" t="str">
        <f>'[13]ACT 4.3'!$M$10</f>
        <v>BENEFICIARIOS</v>
      </c>
    </row>
    <row r="129" spans="1:24" ht="25.5" x14ac:dyDescent="0.2">
      <c r="A129" s="30">
        <v>268</v>
      </c>
      <c r="B129" s="31" t="s">
        <v>123</v>
      </c>
      <c r="C129" s="32">
        <v>1125110100</v>
      </c>
      <c r="D129" s="32" t="s">
        <v>124</v>
      </c>
      <c r="E129" s="32" t="s">
        <v>127</v>
      </c>
      <c r="F129" s="32" t="s">
        <v>89</v>
      </c>
      <c r="G129" s="33">
        <v>2855084.7</v>
      </c>
      <c r="H129" s="33">
        <v>4868827.45</v>
      </c>
      <c r="I129" s="33"/>
      <c r="J129" s="33"/>
      <c r="K129" s="34">
        <v>464518.65</v>
      </c>
      <c r="L129" s="40" t="s">
        <v>128</v>
      </c>
      <c r="M129" s="40" t="str">
        <f>'[13]COMPONENTE 5'!$E$6</f>
        <v>Componente</v>
      </c>
      <c r="N129" s="40" t="str">
        <f>'[13]COMPONENTE 5'!$E$8</f>
        <v>AJUSTAR EL DOCUMENTO CORRESPONIDIENTE Y OTORGADO POR EL INGUDIS.</v>
      </c>
      <c r="O129" s="40" t="str">
        <f>'[13]COMPONENTE 5'!$E$9</f>
        <v>AJUSTE</v>
      </c>
      <c r="P129" s="40" t="str">
        <f>TRIM('[13]COMPONENTE 5'!$U$2)</f>
        <v>C O M P O N E N T E - 5</v>
      </c>
      <c r="Q129" s="41" t="str">
        <f>'[13]COMPONENTE 5'!$Q$10</f>
        <v>A</v>
      </c>
      <c r="R129" s="41" t="str">
        <f>'[13]COMPONENTE 5'!$C$14&amp;"    "&amp;'[13]COMPONENTE 5'!$C$15</f>
        <v xml:space="preserve">BENFICIARIOS    </v>
      </c>
      <c r="S129" s="41" t="str">
        <f>'[13]COMPONENTE 5'!$I$18</f>
        <v>12 BENEFICIARIOS</v>
      </c>
      <c r="T129" s="42">
        <f>'[13]COMPONENTE 5'!$D$23</f>
        <v>5</v>
      </c>
      <c r="U129" s="31"/>
      <c r="V129" s="43">
        <f>'[13]COMPONENTE 5'!$D$21</f>
        <v>5</v>
      </c>
      <c r="W129" s="43">
        <f>'[13]COMPONENTE 5'!$D$22</f>
        <v>0</v>
      </c>
      <c r="X129" s="44" t="str">
        <f>'[13]COMPONENTE 5'!$M$10</f>
        <v>BENEFICIARIOS</v>
      </c>
    </row>
    <row r="130" spans="1:24" ht="25.5" x14ac:dyDescent="0.2">
      <c r="A130" s="30">
        <v>268</v>
      </c>
      <c r="B130" s="31" t="s">
        <v>123</v>
      </c>
      <c r="C130" s="32">
        <v>1125110100</v>
      </c>
      <c r="D130" s="32" t="s">
        <v>124</v>
      </c>
      <c r="E130" s="32" t="s">
        <v>127</v>
      </c>
      <c r="F130" s="32" t="s">
        <v>127</v>
      </c>
      <c r="G130" s="33">
        <v>2855084.7</v>
      </c>
      <c r="H130" s="33">
        <v>4868827.45</v>
      </c>
      <c r="I130" s="33"/>
      <c r="J130" s="33"/>
      <c r="K130" s="34">
        <v>464518.65</v>
      </c>
      <c r="L130" s="40" t="s">
        <v>128</v>
      </c>
      <c r="M130" s="40" t="str">
        <f>'[13]ACT 5.1'!$E$6</f>
        <v>Actividad</v>
      </c>
      <c r="N130" s="40" t="str">
        <f>'[13]ACT 5.1'!$E$8</f>
        <v>ENVIAR INFORMES AL INGUDIS</v>
      </c>
      <c r="O130" s="40" t="str">
        <f>'[13]ACT 5.1'!$E$9</f>
        <v>ENVIO</v>
      </c>
      <c r="P130" s="40" t="str">
        <f>TRIM('[13]ACT 5.1'!$U$2)</f>
        <v>A C T I V I D A D - 5 . 1</v>
      </c>
      <c r="Q130" s="41" t="str">
        <f>'[13]ACT 5.1'!$Q$10</f>
        <v>A</v>
      </c>
      <c r="R130" s="41" t="str">
        <f>'[13]ACT 5.1'!$C$14&amp;"    "&amp;'[13]ACT 5.1'!$C$15</f>
        <v xml:space="preserve">BENEFICIARIOS    </v>
      </c>
      <c r="S130" s="41" t="str">
        <f>'[13]ACT 5.1'!$I$18</f>
        <v>12 BENEFICIARIOS</v>
      </c>
      <c r="T130" s="42">
        <f>'[13]ACT 5.1'!$D$23</f>
        <v>5</v>
      </c>
      <c r="U130" s="31"/>
      <c r="V130" s="43">
        <f>'[13]ACT 5.1'!$D$21</f>
        <v>5</v>
      </c>
      <c r="W130" s="43">
        <f>'[13]ACT 5.1'!$D$22</f>
        <v>0</v>
      </c>
      <c r="X130" s="44" t="str">
        <f>'[13]ACT 5.1'!$M$10</f>
        <v>BENEFICIARIOS</v>
      </c>
    </row>
    <row r="131" spans="1:24" ht="56.25" x14ac:dyDescent="0.2">
      <c r="A131" s="30">
        <v>268</v>
      </c>
      <c r="B131" s="31" t="s">
        <v>123</v>
      </c>
      <c r="C131" s="32">
        <v>1125110100</v>
      </c>
      <c r="D131" s="32" t="s">
        <v>124</v>
      </c>
      <c r="E131" s="32" t="s">
        <v>127</v>
      </c>
      <c r="F131" s="32" t="s">
        <v>127</v>
      </c>
      <c r="G131" s="33">
        <v>2855084.7</v>
      </c>
      <c r="H131" s="33">
        <v>4868827.45</v>
      </c>
      <c r="I131" s="33"/>
      <c r="J131" s="33"/>
      <c r="K131" s="34">
        <v>464518.65</v>
      </c>
      <c r="L131" s="40" t="s">
        <v>128</v>
      </c>
      <c r="M131" s="40" t="str">
        <f>'[13]COMPONENTE 6'!$E$6</f>
        <v>Componente</v>
      </c>
      <c r="N131" s="40" t="str">
        <f>'[13]COMPONENTE 6'!$E$8</f>
        <v>GARANTIZAR EL RECONOCIMIENTO OFICIAL DE LAS PERSONAS CON DISCAPACIDAD PERMANENTE POR MEDIO DE LA CREDENCIAL NACIONAL PARA LAS PERSONAS CON DISCAPACIDAD</v>
      </c>
      <c r="O131" s="40" t="str">
        <f>'[13]COMPONENTE 6'!$E$9</f>
        <v>BENEFICIARIOS</v>
      </c>
      <c r="P131" s="40" t="str">
        <f>TRIM('[13]COMPONENTE 6'!$U$2)</f>
        <v>C O M P O N E N T E - 6</v>
      </c>
      <c r="Q131" s="41" t="str">
        <f>'[13]COMPONENTE 6'!$Q$10</f>
        <v>A</v>
      </c>
      <c r="R131" s="41" t="str">
        <f>'[13]COMPONENTE 6'!$C$14&amp;"    "&amp;'[13]COMPONENTE 6'!$C$15</f>
        <v xml:space="preserve">BENEFICIARIOS    </v>
      </c>
      <c r="S131" s="41" t="str">
        <f>'[13]COMPONENTE 6'!$I$18</f>
        <v>150 BENEFICIARIOS</v>
      </c>
      <c r="T131" s="42">
        <f>'[13]COMPONENTE 6'!$D$23</f>
        <v>60</v>
      </c>
      <c r="U131" s="31"/>
      <c r="V131" s="43">
        <f>'[13]COMPONENTE 6'!$D$21</f>
        <v>60</v>
      </c>
      <c r="W131" s="43">
        <f>'[13]COMPONENTE 6'!$D$22</f>
        <v>0</v>
      </c>
      <c r="X131" s="44" t="str">
        <f>'[13]COMPONENTE 6'!$M$10</f>
        <v>BENEFICIARIOS</v>
      </c>
    </row>
    <row r="132" spans="1:24" x14ac:dyDescent="0.2">
      <c r="A132" s="35" t="s">
        <v>126</v>
      </c>
      <c r="B132" s="36"/>
      <c r="C132" s="36"/>
      <c r="D132" s="36"/>
      <c r="E132" s="36"/>
      <c r="F132" s="37"/>
      <c r="G132" s="37">
        <f>G130+G109+G93+G84+G74+G61+G51+G42+G31+G26+G16+G11+G6</f>
        <v>23652116.039999999</v>
      </c>
      <c r="H132" s="37">
        <f>H130+H109+H93+H84+H74+H61+H50+H42+H31+H26+H16+H11+H6</f>
        <v>22279378.609999999</v>
      </c>
      <c r="I132" s="37">
        <f>SUM(I4:I130)</f>
        <v>0</v>
      </c>
      <c r="J132" s="37">
        <v>1950</v>
      </c>
      <c r="K132" s="38">
        <f>K130+K109+K93+K84+K74+K51+K42+K26+K11+K6</f>
        <v>5672188.3499999996</v>
      </c>
      <c r="L132" s="36"/>
      <c r="M132" s="36"/>
      <c r="N132" s="36"/>
      <c r="O132" s="36"/>
      <c r="P132" s="36"/>
      <c r="Q132" s="36"/>
      <c r="R132" s="36"/>
      <c r="S132" s="36"/>
      <c r="T132" s="36"/>
      <c r="U132" s="36"/>
      <c r="V132" s="39"/>
      <c r="W132" s="39"/>
    </row>
    <row r="138" spans="1:24" ht="15" x14ac:dyDescent="0.25">
      <c r="F138" s="52"/>
      <c r="G138" s="52"/>
      <c r="H138" s="27"/>
      <c r="I138" s="52"/>
      <c r="J138" s="52"/>
      <c r="K138" s="52"/>
      <c r="L138" s="52"/>
    </row>
    <row r="139" spans="1:24" ht="15" x14ac:dyDescent="0.25">
      <c r="F139" s="27"/>
      <c r="G139" s="27"/>
      <c r="H139" s="27"/>
      <c r="I139" s="52"/>
      <c r="J139" s="52"/>
      <c r="K139" s="52"/>
      <c r="L139" s="52"/>
    </row>
    <row r="140" spans="1:24" ht="15" x14ac:dyDescent="0.25">
      <c r="F140" s="52"/>
      <c r="G140" s="52"/>
      <c r="H140" s="27"/>
      <c r="I140" s="52"/>
      <c r="J140" s="52"/>
      <c r="K140" s="52"/>
      <c r="L140" s="52"/>
    </row>
  </sheetData>
  <mergeCells count="5">
    <mergeCell ref="A1:X1"/>
    <mergeCell ref="F138:G138"/>
    <mergeCell ref="F140:G140"/>
    <mergeCell ref="I138:L138"/>
    <mergeCell ref="I139:L140"/>
  </mergeCells>
  <pageMargins left="0.7" right="0.7" top="0.75" bottom="0.75" header="0.3" footer="0.3"/>
  <pageSetup scale="25" fitToHeight="0" orientation="landscape" r:id="rId1"/>
  <rowBreaks count="4" manualBreakCount="4">
    <brk id="12" max="16383" man="1"/>
    <brk id="36" max="16383" man="1"/>
    <brk id="63" max="16383" man="1"/>
    <brk id="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4" activePane="bottomLeft" state="frozen"/>
      <selection pane="bottomLeft" activeCell="B18" sqref="B18"/>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INR</vt:lpstr>
      <vt:lpstr>Instructivo_INR</vt:lpstr>
      <vt:lpstr>Hoja1</vt:lpstr>
      <vt:lpstr>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DIF VALLE DE SANTIAGO</cp:lastModifiedBy>
  <cp:lastPrinted>2025-04-30T19:21:32Z</cp:lastPrinted>
  <dcterms:created xsi:type="dcterms:W3CDTF">2014-10-22T05:35:08Z</dcterms:created>
  <dcterms:modified xsi:type="dcterms:W3CDTF">2025-08-14T15:57:36Z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